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showInkAnnotation="0" codeName="ThisWorkbook" defaultThemeVersion="124226"/>
  <mc:AlternateContent xmlns:mc="http://schemas.openxmlformats.org/markup-compatibility/2006">
    <mc:Choice Requires="x15">
      <x15ac:absPath xmlns:x15ac="http://schemas.microsoft.com/office/spreadsheetml/2010/11/ac" url="K:\STAFF FOLDERS BY NAME\Tanya\Area Plan Documents - Demographics, waivers, Templates, AMR's etc\FY 2027\"/>
    </mc:Choice>
  </mc:AlternateContent>
  <xr:revisionPtr revIDLastSave="0" documentId="13_ncr:1_{157623BD-55DD-43CD-95CE-FF2B33371C0E}" xr6:coauthVersionLast="47" xr6:coauthVersionMax="47" xr10:uidLastSave="{00000000-0000-0000-0000-000000000000}"/>
  <bookViews>
    <workbookView xWindow="-108" yWindow="-108" windowWidth="23256" windowHeight="13896" tabRatio="598" xr2:uid="{00000000-000D-0000-FFFF-FFFF00000000}"/>
  </bookViews>
  <sheets>
    <sheet name="Summary" sheetId="12" r:id="rId1"/>
    <sheet name="Requirements" sheetId="19" r:id="rId2"/>
    <sheet name="Title III" sheetId="2" r:id="rId3"/>
    <sheet name="Title III-E" sheetId="18" r:id="rId4"/>
    <sheet name="III-E Grandparents" sheetId="17" r:id="rId5"/>
    <sheet name="Respite" sheetId="26" r:id="rId6"/>
    <sheet name="FEDERAL" sheetId="21" r:id="rId7"/>
    <sheet name="GENERAL 3-4" sheetId="22" r:id="rId8"/>
    <sheet name="GENERAL 1-4" sheetId="23" r:id="rId9"/>
    <sheet name="NSIP" sheetId="24" r:id="rId10"/>
    <sheet name="DMAS OMB" sheetId="25" r:id="rId11"/>
  </sheets>
  <definedNames>
    <definedName name="_xlnm.Print_Area" localSheetId="10">'DMAS OMB'!$A$1:$E$36</definedName>
    <definedName name="_xlnm.Print_Area" localSheetId="6">FEDERAL!$A$1:$I$36</definedName>
    <definedName name="_xlnm.Print_Area" localSheetId="7">'GENERAL 3-4'!$A$1:$I$39</definedName>
    <definedName name="_xlnm.Print_Area" localSheetId="4">'III-E Grandparents'!$A$1:$AE$32</definedName>
    <definedName name="_xlnm.Print_Area" localSheetId="1">Requirements!$A$1:$H$62</definedName>
    <definedName name="_xlnm.Print_Area" localSheetId="0">Summary!$A$1:$K$31</definedName>
    <definedName name="_xlnm.Print_Area" localSheetId="2">'Title III'!$A$1:$AO$42</definedName>
    <definedName name="_xlnm.Print_Area" localSheetId="3">'Title III-E'!$A$1:$AD$32</definedName>
    <definedName name="_xlnm.Print_Titles" localSheetId="4">'III-E Grandparents'!$A:$B,'III-E Grandparents'!$1:$1</definedName>
    <definedName name="_xlnm.Print_Titles" localSheetId="2">'Title III'!$A:$B,'Title III'!$1:$1</definedName>
    <definedName name="_xlnm.Print_Titles" localSheetId="3">'Title III-E'!$A:$B,'Title III-E'!$1:$1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6" i="17" l="1"/>
  <c r="AD6" i="18"/>
  <c r="AC22" i="17"/>
  <c r="AC20" i="17"/>
  <c r="AC19" i="17"/>
  <c r="AC18" i="17"/>
  <c r="AC17" i="17"/>
  <c r="AC16" i="17"/>
  <c r="AC15" i="17"/>
  <c r="AC13" i="17"/>
  <c r="AC12" i="17"/>
  <c r="AC10" i="17"/>
  <c r="AC9" i="17"/>
  <c r="AC8" i="17"/>
  <c r="AB21" i="18"/>
  <c r="AB26" i="18" s="1"/>
  <c r="AE6" i="17" l="1"/>
  <c r="A51" i="19" l="1"/>
  <c r="D32" i="19" l="1"/>
  <c r="AG36" i="2" l="1"/>
  <c r="AG30" i="2"/>
  <c r="AG38" i="2" l="1"/>
  <c r="AG39" i="2"/>
  <c r="D31" i="19"/>
  <c r="D33" i="19" l="1"/>
  <c r="C33" i="19"/>
  <c r="C32" i="19"/>
  <c r="C31" i="19"/>
  <c r="C28" i="19"/>
  <c r="D28" i="19"/>
  <c r="D27" i="19"/>
  <c r="C27" i="19"/>
  <c r="D26" i="19"/>
  <c r="C26" i="19"/>
  <c r="AB30" i="2" l="1"/>
  <c r="AA30" i="2"/>
  <c r="Z30" i="2"/>
  <c r="I21" i="18"/>
  <c r="I21" i="17"/>
  <c r="AB38" i="2" l="1"/>
  <c r="AB39" i="2"/>
  <c r="AA38" i="2"/>
  <c r="AA39" i="2"/>
  <c r="Z38" i="2"/>
  <c r="Z39" i="2"/>
  <c r="G11" i="19"/>
  <c r="G10" i="19"/>
  <c r="X21" i="17"/>
  <c r="X26" i="17"/>
  <c r="O26" i="17"/>
  <c r="S21" i="17"/>
  <c r="S26" i="17" s="1"/>
  <c r="R21" i="17"/>
  <c r="R26" i="17" s="1"/>
  <c r="Q21" i="17"/>
  <c r="Q26" i="17" s="1"/>
  <c r="P21" i="17"/>
  <c r="P26" i="17" s="1"/>
  <c r="O21" i="17"/>
  <c r="R21" i="18"/>
  <c r="R26" i="18" s="1"/>
  <c r="W21" i="18"/>
  <c r="W26" i="18" s="1"/>
  <c r="Q21" i="18"/>
  <c r="Q26" i="18" s="1"/>
  <c r="P26" i="18"/>
  <c r="P21" i="18"/>
  <c r="S26" i="18"/>
  <c r="S21" i="18"/>
  <c r="X36" i="2"/>
  <c r="X30" i="2"/>
  <c r="X38" i="2" s="1"/>
  <c r="W36" i="2"/>
  <c r="W30" i="2"/>
  <c r="AA36" i="2"/>
  <c r="Z36" i="2"/>
  <c r="AB36" i="2"/>
  <c r="L21" i="17"/>
  <c r="L26" i="17" s="1"/>
  <c r="K21" i="17"/>
  <c r="K26" i="17" s="1"/>
  <c r="L21" i="18"/>
  <c r="L26" i="18" s="1"/>
  <c r="K21" i="18"/>
  <c r="K26" i="18" s="1"/>
  <c r="W38" i="2" l="1"/>
  <c r="W39" i="2"/>
  <c r="Y26" i="17"/>
  <c r="Z21" i="17"/>
  <c r="Z26" i="17" s="1"/>
  <c r="Y21" i="17"/>
  <c r="W21" i="17"/>
  <c r="W26" i="17" s="1"/>
  <c r="V21" i="17"/>
  <c r="V26" i="17" s="1"/>
  <c r="I26" i="17"/>
  <c r="G21" i="17"/>
  <c r="G26" i="17" s="1"/>
  <c r="F26" i="17"/>
  <c r="F21" i="17"/>
  <c r="G21" i="18"/>
  <c r="G26" i="18" s="1"/>
  <c r="F21" i="18"/>
  <c r="F26" i="18" s="1"/>
  <c r="X21" i="18"/>
  <c r="X26" i="18" s="1"/>
  <c r="V21" i="18"/>
  <c r="V26" i="18" s="1"/>
  <c r="Z26" i="18"/>
  <c r="Z21" i="18"/>
  <c r="Y21" i="18"/>
  <c r="Y26" i="18" s="1"/>
  <c r="I26" i="18"/>
  <c r="H21" i="17" l="1"/>
  <c r="H26" i="17" s="1"/>
  <c r="H21" i="18"/>
  <c r="H26" i="18" s="1"/>
  <c r="AF36" i="2"/>
  <c r="AF30" i="2"/>
  <c r="AF38" i="2" s="1"/>
  <c r="S36" i="2"/>
  <c r="S30" i="2"/>
  <c r="S39" i="2" s="1"/>
  <c r="P30" i="2"/>
  <c r="P39" i="2" s="1"/>
  <c r="Q30" i="2"/>
  <c r="Q38" i="2" s="1"/>
  <c r="R30" i="2"/>
  <c r="R39" i="2" s="1"/>
  <c r="P36" i="2"/>
  <c r="Q36" i="2"/>
  <c r="R36" i="2"/>
  <c r="P38" i="2" l="1"/>
  <c r="Q39" i="2"/>
  <c r="R38" i="2"/>
  <c r="S38" i="2"/>
  <c r="A25" i="26"/>
  <c r="A42" i="2"/>
  <c r="I17" i="26" l="1"/>
  <c r="H16" i="26"/>
  <c r="G16" i="26"/>
  <c r="F16" i="26"/>
  <c r="E16" i="26"/>
  <c r="D16" i="26"/>
  <c r="C16" i="26"/>
  <c r="C18" i="26" s="1"/>
  <c r="I15" i="26"/>
  <c r="I14" i="26"/>
  <c r="I13" i="26"/>
  <c r="I12" i="26"/>
  <c r="H10" i="26"/>
  <c r="H18" i="26" s="1"/>
  <c r="G10" i="26"/>
  <c r="F10" i="26"/>
  <c r="E10" i="26"/>
  <c r="E18" i="26" s="1"/>
  <c r="D10" i="26"/>
  <c r="D18" i="26" s="1"/>
  <c r="C10" i="26"/>
  <c r="I9" i="26"/>
  <c r="I8" i="26"/>
  <c r="I7" i="26"/>
  <c r="I10" i="26" l="1"/>
  <c r="I16" i="26"/>
  <c r="F18" i="26"/>
  <c r="G18" i="26"/>
  <c r="I18" i="26" l="1"/>
  <c r="D33" i="25"/>
  <c r="C33" i="25"/>
  <c r="H32" i="23"/>
  <c r="H32" i="22"/>
  <c r="H32" i="21"/>
  <c r="G32" i="21"/>
  <c r="F32" i="21"/>
  <c r="E32" i="21"/>
  <c r="D32" i="21"/>
  <c r="C32" i="21"/>
  <c r="B32" i="21"/>
  <c r="D22" i="26" l="1"/>
  <c r="D21" i="26"/>
  <c r="D23" i="26"/>
  <c r="AM30" i="2" l="1"/>
  <c r="AL30" i="2"/>
  <c r="AK30" i="2"/>
  <c r="AJ30" i="2"/>
  <c r="AI30" i="2"/>
  <c r="AH30" i="2"/>
  <c r="AE30" i="2"/>
  <c r="AD30" i="2"/>
  <c r="AC30" i="2"/>
  <c r="Y30" i="2"/>
  <c r="V30" i="2"/>
  <c r="U30" i="2"/>
  <c r="U38" i="2" s="1"/>
  <c r="T30" i="2"/>
  <c r="O30" i="2"/>
  <c r="N30" i="2"/>
  <c r="M30" i="2"/>
  <c r="M39" i="2" s="1"/>
  <c r="L30" i="2"/>
  <c r="L39" i="2" s="1"/>
  <c r="K30" i="2"/>
  <c r="K39" i="2" s="1"/>
  <c r="J30" i="2"/>
  <c r="J39" i="2" s="1"/>
  <c r="H30" i="2"/>
  <c r="H39" i="2" s="1"/>
  <c r="G30" i="2"/>
  <c r="G39" i="2" s="1"/>
  <c r="F30" i="2"/>
  <c r="F39" i="2" s="1"/>
  <c r="E30" i="2"/>
  <c r="E39" i="2" s="1"/>
  <c r="D30" i="2"/>
  <c r="D39" i="2" s="1"/>
  <c r="C30" i="2"/>
  <c r="C39" i="2" s="1"/>
  <c r="I30" i="2"/>
  <c r="I39" i="2" s="1"/>
  <c r="AN29" i="2"/>
  <c r="G46" i="19" s="1"/>
  <c r="AN28" i="2"/>
  <c r="AB21" i="17" l="1"/>
  <c r="AA21" i="17"/>
  <c r="AA26" i="17" s="1"/>
  <c r="U21" i="17"/>
  <c r="T21" i="17"/>
  <c r="N21" i="17"/>
  <c r="M21" i="17"/>
  <c r="J21" i="17"/>
  <c r="E21" i="17"/>
  <c r="D21" i="17"/>
  <c r="C21" i="17"/>
  <c r="AC21" i="18"/>
  <c r="AA21" i="18"/>
  <c r="U21" i="18"/>
  <c r="T21" i="18"/>
  <c r="O21" i="18"/>
  <c r="N21" i="18"/>
  <c r="M21" i="18"/>
  <c r="J21" i="18"/>
  <c r="E21" i="18"/>
  <c r="D21" i="18"/>
  <c r="D26" i="18" s="1"/>
  <c r="AD20" i="18"/>
  <c r="C21" i="18"/>
  <c r="C26" i="18" s="1"/>
  <c r="G45" i="19" l="1"/>
  <c r="AE20" i="17"/>
  <c r="C25" i="12"/>
  <c r="C32" i="24" l="1"/>
  <c r="B32" i="24"/>
  <c r="D32" i="24" l="1"/>
  <c r="D32" i="22"/>
  <c r="E32" i="23"/>
  <c r="E32" i="22"/>
  <c r="B32" i="23"/>
  <c r="F32" i="23"/>
  <c r="C32" i="22"/>
  <c r="G32" i="22"/>
  <c r="D32" i="23"/>
  <c r="B32" i="22"/>
  <c r="F32" i="22"/>
  <c r="C32" i="23"/>
  <c r="G32" i="23"/>
  <c r="E32" i="24" l="1"/>
  <c r="V36" i="2" l="1"/>
  <c r="V39" i="2"/>
  <c r="V38" i="2" l="1"/>
  <c r="C15" i="19"/>
  <c r="J36" i="2" l="1"/>
  <c r="F1" i="19" l="1"/>
  <c r="D18" i="19" s="1"/>
  <c r="F80" i="12"/>
  <c r="C5" i="12"/>
  <c r="D43" i="19" l="1"/>
  <c r="D46" i="19"/>
  <c r="D40" i="19"/>
  <c r="C40" i="19"/>
  <c r="B1" i="12" l="1"/>
  <c r="B1" i="26" s="1"/>
  <c r="I5" i="12" l="1"/>
  <c r="H5" i="12"/>
  <c r="I15" i="12"/>
  <c r="H15" i="12"/>
  <c r="G15" i="12"/>
  <c r="F15" i="12"/>
  <c r="D39" i="19" s="1"/>
  <c r="E15" i="12"/>
  <c r="D38" i="19" s="1"/>
  <c r="D15" i="12"/>
  <c r="D37" i="19" s="1"/>
  <c r="C15" i="12"/>
  <c r="I13" i="12"/>
  <c r="H13" i="12"/>
  <c r="G13" i="12"/>
  <c r="F13" i="12"/>
  <c r="C39" i="19" s="1"/>
  <c r="E13" i="12"/>
  <c r="C38" i="19" s="1"/>
  <c r="D13" i="12"/>
  <c r="C37" i="19" s="1"/>
  <c r="C13" i="12"/>
  <c r="E17" i="12" l="1"/>
  <c r="J5" i="12"/>
  <c r="G5" i="12"/>
  <c r="F5" i="12"/>
  <c r="F7" i="12" s="1"/>
  <c r="E5" i="12"/>
  <c r="D45" i="19" s="1"/>
  <c r="D5" i="12"/>
  <c r="D44" i="19" s="1"/>
  <c r="AD36" i="2"/>
  <c r="G41" i="19" l="1"/>
  <c r="C18" i="19"/>
  <c r="T39" i="2" l="1"/>
  <c r="T38" i="2"/>
  <c r="X39" i="2"/>
  <c r="H38" i="2"/>
  <c r="C17" i="12" l="1"/>
  <c r="T36" i="2" l="1"/>
  <c r="K36" i="2"/>
  <c r="H36" i="2"/>
  <c r="AN26" i="2"/>
  <c r="H18" i="12" s="1"/>
  <c r="K38" i="2" l="1"/>
  <c r="C26" i="12"/>
  <c r="J7" i="12"/>
  <c r="I7" i="12"/>
  <c r="I17" i="12"/>
  <c r="G17" i="12"/>
  <c r="H17" i="12"/>
  <c r="H19" i="12" l="1"/>
  <c r="H21" i="12" s="1"/>
  <c r="AC40" i="2" l="1"/>
  <c r="Y40" i="2"/>
  <c r="U40" i="2"/>
  <c r="C10" i="19" l="1"/>
  <c r="D11" i="19" l="1"/>
  <c r="G6" i="19" l="1"/>
  <c r="C12" i="19"/>
  <c r="C11" i="19"/>
  <c r="J38" i="2" l="1"/>
  <c r="L38" i="2"/>
  <c r="AD19" i="17"/>
  <c r="F17" i="12"/>
  <c r="AD19" i="18"/>
  <c r="AN25" i="2"/>
  <c r="AD38" i="2" l="1"/>
  <c r="AD39" i="2"/>
  <c r="AE19" i="17"/>
  <c r="G18" i="12" s="1"/>
  <c r="H7" i="12"/>
  <c r="G7" i="12"/>
  <c r="G19" i="12" l="1"/>
  <c r="G21" i="12" s="1"/>
  <c r="M36" i="2"/>
  <c r="M38" i="2"/>
  <c r="AN6" i="2"/>
  <c r="AN24" i="2"/>
  <c r="AN21" i="2"/>
  <c r="AE39" i="2"/>
  <c r="AN9" i="2"/>
  <c r="AN14" i="2"/>
  <c r="AN22" i="2"/>
  <c r="AD16" i="18"/>
  <c r="D17" i="12"/>
  <c r="D12" i="19"/>
  <c r="AN23" i="2"/>
  <c r="AN27" i="2"/>
  <c r="I18" i="12" s="1"/>
  <c r="I19" i="12" s="1"/>
  <c r="I21" i="12" s="1"/>
  <c r="AN31" i="2"/>
  <c r="AN7" i="2"/>
  <c r="D8" i="12" s="1"/>
  <c r="AD18" i="18"/>
  <c r="AD17" i="18"/>
  <c r="G15" i="19"/>
  <c r="AD15" i="18"/>
  <c r="AD9" i="18"/>
  <c r="AE9" i="17" s="1"/>
  <c r="AD8" i="18"/>
  <c r="AD10" i="18"/>
  <c r="AD12" i="18"/>
  <c r="AD13" i="18"/>
  <c r="O36" i="2"/>
  <c r="AB26" i="17"/>
  <c r="N26" i="17"/>
  <c r="U26" i="17"/>
  <c r="T26" i="17"/>
  <c r="M26" i="17"/>
  <c r="J26" i="17"/>
  <c r="E26" i="17"/>
  <c r="D26" i="17"/>
  <c r="C26" i="17"/>
  <c r="A32" i="17"/>
  <c r="B1" i="17"/>
  <c r="AD22" i="18"/>
  <c r="B1" i="19"/>
  <c r="AN13" i="2"/>
  <c r="E7" i="12"/>
  <c r="D7" i="12"/>
  <c r="C7" i="12"/>
  <c r="AN11" i="2"/>
  <c r="AN19" i="2"/>
  <c r="AN17" i="2"/>
  <c r="C27" i="12" s="1"/>
  <c r="AN10" i="2"/>
  <c r="AN18" i="2"/>
  <c r="AN15" i="2"/>
  <c r="AK36" i="2"/>
  <c r="AJ36" i="2"/>
  <c r="AI36" i="2"/>
  <c r="AH36" i="2"/>
  <c r="AE36" i="2"/>
  <c r="AC36" i="2"/>
  <c r="Y36" i="2"/>
  <c r="N36" i="2"/>
  <c r="L36" i="2"/>
  <c r="I36" i="2"/>
  <c r="G36" i="2"/>
  <c r="F36" i="2"/>
  <c r="E36" i="2"/>
  <c r="D36" i="2"/>
  <c r="B1" i="2"/>
  <c r="N26" i="18"/>
  <c r="AA26" i="18"/>
  <c r="U26" i="18"/>
  <c r="T26" i="18"/>
  <c r="O26" i="18"/>
  <c r="M26" i="18"/>
  <c r="J26" i="18"/>
  <c r="E26" i="18"/>
  <c r="A32" i="18"/>
  <c r="B1" i="18"/>
  <c r="C23" i="19" l="1"/>
  <c r="D22" i="19"/>
  <c r="C21" i="19"/>
  <c r="D23" i="19"/>
  <c r="C22" i="19"/>
  <c r="D21" i="19"/>
  <c r="C5" i="19"/>
  <c r="AC21" i="17"/>
  <c r="G42" i="19"/>
  <c r="D15" i="19"/>
  <c r="AE10" i="17"/>
  <c r="AE13" i="17"/>
  <c r="I8" i="12" s="1"/>
  <c r="I9" i="12" s="1"/>
  <c r="C8" i="12"/>
  <c r="C9" i="12" s="1"/>
  <c r="D5" i="19"/>
  <c r="H8" i="12"/>
  <c r="H9" i="12" s="1"/>
  <c r="AE38" i="2"/>
  <c r="J8" i="12"/>
  <c r="J9" i="12" s="1"/>
  <c r="F8" i="12"/>
  <c r="F9" i="12" s="1"/>
  <c r="AE12" i="17"/>
  <c r="AE15" i="17"/>
  <c r="C18" i="12" s="1"/>
  <c r="AE8" i="17"/>
  <c r="F38" i="2"/>
  <c r="AH38" i="2"/>
  <c r="AH39" i="2"/>
  <c r="D7" i="19"/>
  <c r="C7" i="19"/>
  <c r="C6" i="19"/>
  <c r="D6" i="19"/>
  <c r="AJ38" i="2"/>
  <c r="AJ39" i="2"/>
  <c r="O38" i="2"/>
  <c r="O39" i="2"/>
  <c r="N39" i="2"/>
  <c r="N38" i="2"/>
  <c r="AI38" i="2"/>
  <c r="AI39" i="2"/>
  <c r="AC38" i="2"/>
  <c r="AC39" i="2"/>
  <c r="I38" i="2"/>
  <c r="E38" i="2"/>
  <c r="G38" i="2"/>
  <c r="Y39" i="2"/>
  <c r="Y38" i="2"/>
  <c r="D38" i="2"/>
  <c r="AK38" i="2"/>
  <c r="AK39" i="2"/>
  <c r="U36" i="2"/>
  <c r="U39" i="2"/>
  <c r="C38" i="2"/>
  <c r="C36" i="2"/>
  <c r="AE22" i="17"/>
  <c r="AE18" i="17"/>
  <c r="AE16" i="17"/>
  <c r="D18" i="12" s="1"/>
  <c r="D9" i="12"/>
  <c r="AN8" i="2"/>
  <c r="E8" i="12" s="1"/>
  <c r="E9" i="12" s="1"/>
  <c r="AE17" i="17"/>
  <c r="AN30" i="2"/>
  <c r="AD21" i="18"/>
  <c r="C28" i="12"/>
  <c r="G43" i="19" l="1"/>
  <c r="D10" i="19"/>
  <c r="F18" i="12"/>
  <c r="F19" i="12" s="1"/>
  <c r="F21" i="12" s="1"/>
  <c r="E18" i="12"/>
  <c r="E19" i="12" s="1"/>
  <c r="E21" i="12" s="1"/>
  <c r="C19" i="12"/>
  <c r="C21" i="12" s="1"/>
  <c r="D19" i="12"/>
  <c r="D21" i="12" s="1"/>
  <c r="AE21" i="17"/>
  <c r="G5" i="19" l="1"/>
  <c r="G7" i="19"/>
  <c r="G8" i="12"/>
  <c r="G9" i="12" s="1"/>
  <c r="G16" i="19"/>
</calcChain>
</file>

<file path=xl/sharedStrings.xml><?xml version="1.0" encoding="utf-8"?>
<sst xmlns="http://schemas.openxmlformats.org/spreadsheetml/2006/main" count="623" uniqueCount="307">
  <si>
    <t>Funding Source</t>
  </si>
  <si>
    <t>Older Americans Act</t>
  </si>
  <si>
    <t>Title III-B</t>
  </si>
  <si>
    <t>Title III-C(1)</t>
  </si>
  <si>
    <t>Title III-C(2)</t>
  </si>
  <si>
    <t>Title III-D</t>
  </si>
  <si>
    <t>Title III-E</t>
  </si>
  <si>
    <t>Other Non-Federal</t>
  </si>
  <si>
    <t>Other Federal</t>
  </si>
  <si>
    <t>General Funds</t>
  </si>
  <si>
    <t>Transportation</t>
  </si>
  <si>
    <t>Home Delivered Meals</t>
  </si>
  <si>
    <t>Total Cash</t>
  </si>
  <si>
    <t>In-Kind Amount</t>
  </si>
  <si>
    <t>Unit Cost</t>
  </si>
  <si>
    <t>Title VII - Ombudsman</t>
  </si>
  <si>
    <t>Title VII - Elder Abuse</t>
  </si>
  <si>
    <t>Ombudsman</t>
  </si>
  <si>
    <t>Adult Day Care</t>
  </si>
  <si>
    <t>Checking</t>
  </si>
  <si>
    <t>Chore</t>
  </si>
  <si>
    <t>Access Services</t>
  </si>
  <si>
    <t>In-Home Services</t>
  </si>
  <si>
    <t>Homemaker</t>
  </si>
  <si>
    <t>Personal Care</t>
  </si>
  <si>
    <t>Residential Repair &amp; Renovation</t>
  </si>
  <si>
    <t>Hours</t>
  </si>
  <si>
    <t>Contacts</t>
  </si>
  <si>
    <t>Homes Repaired</t>
  </si>
  <si>
    <t>1-Way Trips</t>
  </si>
  <si>
    <t>Nutrition</t>
  </si>
  <si>
    <t>Disease Prevention</t>
  </si>
  <si>
    <t>Medication Management</t>
  </si>
  <si>
    <t>Meals</t>
  </si>
  <si>
    <t>Eligible Meals</t>
  </si>
  <si>
    <t>Emergency</t>
  </si>
  <si>
    <t>Employment</t>
  </si>
  <si>
    <t>Preparation &amp; Administration</t>
  </si>
  <si>
    <t>Socialization &amp; Recreation</t>
  </si>
  <si>
    <t>Volunteer Programs</t>
  </si>
  <si>
    <t>Elder Rights</t>
  </si>
  <si>
    <t>Local LTC Ombudsman</t>
  </si>
  <si>
    <t>Elder Abuse Prevention</t>
  </si>
  <si>
    <t>Money Management</t>
  </si>
  <si>
    <t>Legal</t>
  </si>
  <si>
    <t>Legal Assistance</t>
  </si>
  <si>
    <t>Individual Hours</t>
  </si>
  <si>
    <t>Total</t>
  </si>
  <si>
    <t>Administration</t>
  </si>
  <si>
    <t>Grand Total</t>
  </si>
  <si>
    <t>Supplemental Services</t>
  </si>
  <si>
    <t>Mountain Empire Older Citizens, Inc.</t>
  </si>
  <si>
    <t>Appalachian Agency for Senior Citizens, Inc.</t>
  </si>
  <si>
    <t>District Three Governmental Cooperative</t>
  </si>
  <si>
    <t>New River Valley Area Agency on Aging</t>
  </si>
  <si>
    <t>LOA Area Agency on Aging, Inc.</t>
  </si>
  <si>
    <t>Valley Program for Aging Services, Inc.</t>
  </si>
  <si>
    <t>Shenandoah Area Agency on Aging, Inc.</t>
  </si>
  <si>
    <t>8A</t>
  </si>
  <si>
    <t>City of Alexandria</t>
  </si>
  <si>
    <t>8B</t>
  </si>
  <si>
    <t>Arlington County</t>
  </si>
  <si>
    <t>8C</t>
  </si>
  <si>
    <t>Fairfax County</t>
  </si>
  <si>
    <t>8D</t>
  </si>
  <si>
    <t>Loudoun County</t>
  </si>
  <si>
    <t>8E</t>
  </si>
  <si>
    <t>Prince William County</t>
  </si>
  <si>
    <t>Rappahannock-Rapidan Community Services Board</t>
  </si>
  <si>
    <t>Jefferson Area Board for Aging</t>
  </si>
  <si>
    <t>Southern Area Agency on Aging, Inc.</t>
  </si>
  <si>
    <t>Lake Country Area Agency on Aging</t>
  </si>
  <si>
    <t>Piedmont Senior Resources Area Agency on Aging, Inc.</t>
  </si>
  <si>
    <t>Senior Connections - Capital Area Agency on Aging, Inc.</t>
  </si>
  <si>
    <t>Rappahannock Area Agency on Aging, Inc.</t>
  </si>
  <si>
    <t>17/18</t>
  </si>
  <si>
    <t>Crater District Area Agency on Aging</t>
  </si>
  <si>
    <t>Southeastern Virginia Areawide Model Program, Inc.</t>
  </si>
  <si>
    <t>Peninsula Agency on Aging, Inc.</t>
  </si>
  <si>
    <t>PSA:</t>
  </si>
  <si>
    <t>January</t>
  </si>
  <si>
    <t>February</t>
  </si>
  <si>
    <t>March</t>
  </si>
  <si>
    <t>April</t>
  </si>
  <si>
    <t>May</t>
  </si>
  <si>
    <t>June</t>
  </si>
  <si>
    <t>July</t>
  </si>
  <si>
    <t>August</t>
  </si>
  <si>
    <t>September</t>
  </si>
  <si>
    <t>October</t>
  </si>
  <si>
    <t>November</t>
  </si>
  <si>
    <t>December</t>
  </si>
  <si>
    <t>Agency:</t>
  </si>
  <si>
    <t>Eastern Shore Area Agency on Aging/CAA, Inc.</t>
  </si>
  <si>
    <t>Other</t>
  </si>
  <si>
    <t>Agency Status</t>
  </si>
  <si>
    <t xml:space="preserve">                             </t>
  </si>
  <si>
    <t>Community Based</t>
  </si>
  <si>
    <t xml:space="preserve">PSA #  </t>
  </si>
  <si>
    <t>Other Funds</t>
  </si>
  <si>
    <t>Final (13th Mo)</t>
  </si>
  <si>
    <t>Funds Spent on Grandparents</t>
  </si>
  <si>
    <t>Title III-E Categories</t>
  </si>
  <si>
    <t>Bay Aging</t>
  </si>
  <si>
    <t>Voluntary Contributions</t>
  </si>
  <si>
    <t>Respite Services</t>
  </si>
  <si>
    <t>Direct Payments</t>
  </si>
  <si>
    <t>Service Data:</t>
  </si>
  <si>
    <t>Individual Counseling</t>
  </si>
  <si>
    <t>Support Groups</t>
  </si>
  <si>
    <t>Caregiver Training</t>
  </si>
  <si>
    <t>Congregate Meals</t>
  </si>
  <si>
    <t>Assisted Transportation</t>
  </si>
  <si>
    <t>Total Relative Caregiver</t>
  </si>
  <si>
    <t>Unit Defined as:</t>
  </si>
  <si>
    <t>Non NSIP Meals</t>
  </si>
  <si>
    <t># of Payments</t>
  </si>
  <si>
    <t>Projected Resources and Spending</t>
  </si>
  <si>
    <t>Planned Expenditures</t>
  </si>
  <si>
    <t>Title VII - OMB</t>
  </si>
  <si>
    <t>Total Resources</t>
  </si>
  <si>
    <t>GF OMB</t>
  </si>
  <si>
    <t>CCEVP</t>
  </si>
  <si>
    <t>NSIP</t>
  </si>
  <si>
    <t>GRAND TOTAL TITLE III-E</t>
  </si>
  <si>
    <t># of Activities</t>
  </si>
  <si>
    <t>Est. Audience Size</t>
  </si>
  <si>
    <t>Define Here</t>
  </si>
  <si>
    <t>Other Supplemental Services</t>
  </si>
  <si>
    <t>DMAS - Ombudsman</t>
  </si>
  <si>
    <t>Communication Referral &amp; I&amp;A</t>
  </si>
  <si>
    <t xml:space="preserve">                                                                                                                                                              </t>
  </si>
  <si>
    <t>Options Counseling</t>
  </si>
  <si>
    <t>Care Transitions</t>
  </si>
  <si>
    <t>Service Coordination Level 1</t>
  </si>
  <si>
    <t>Supplemental Nutrition</t>
  </si>
  <si>
    <t xml:space="preserve">Title III-B Services </t>
  </si>
  <si>
    <r>
      <t xml:space="preserve">Enter </t>
    </r>
    <r>
      <rPr>
        <b/>
        <sz val="10"/>
        <rFont val="Arial"/>
        <family val="2"/>
      </rPr>
      <t>Title III-B</t>
    </r>
    <r>
      <rPr>
        <sz val="10"/>
        <rFont val="Arial"/>
        <family val="2"/>
      </rPr>
      <t xml:space="preserve"> general fund expenditures used to match non OAA funds or used for services under a non OAA allowed sliding fee scale.</t>
    </r>
  </si>
  <si>
    <t xml:space="preserve">Title III-C1 Services </t>
  </si>
  <si>
    <r>
      <t xml:space="preserve">Enter </t>
    </r>
    <r>
      <rPr>
        <b/>
        <sz val="10"/>
        <rFont val="Arial"/>
        <family val="2"/>
      </rPr>
      <t>Title III-C1</t>
    </r>
    <r>
      <rPr>
        <sz val="10"/>
        <rFont val="Arial"/>
        <family val="2"/>
      </rPr>
      <t xml:space="preserve"> general fund expenditures used to match non OAA funds.</t>
    </r>
  </si>
  <si>
    <t xml:space="preserve">Title III-C2 Services </t>
  </si>
  <si>
    <r>
      <t xml:space="preserve">Enter </t>
    </r>
    <r>
      <rPr>
        <b/>
        <sz val="10"/>
        <rFont val="Arial"/>
        <family val="2"/>
      </rPr>
      <t>Title III-C2</t>
    </r>
    <r>
      <rPr>
        <sz val="10"/>
        <rFont val="Arial"/>
        <family val="2"/>
      </rPr>
      <t xml:space="preserve"> general fund expenditures used to match non OAA funds.</t>
    </r>
  </si>
  <si>
    <t>Central Virginia Alliance for Community Living, Inc.</t>
  </si>
  <si>
    <t>Title III-B Preparation and Administration</t>
  </si>
  <si>
    <t>Requirement</t>
  </si>
  <si>
    <t>Planned Persons Served with a Caregiver</t>
  </si>
  <si>
    <t>Planned Caregivers Served</t>
  </si>
  <si>
    <t>Planned Number of Caregivers Benefited</t>
  </si>
  <si>
    <t xml:space="preserve">Planned Units of Service </t>
  </si>
  <si>
    <t>Planned Persons Served</t>
  </si>
  <si>
    <t>Planned Number of Units</t>
  </si>
  <si>
    <t>Other Local Federal Funding</t>
  </si>
  <si>
    <t>OAA General</t>
  </si>
  <si>
    <t>Title VII - EA</t>
  </si>
  <si>
    <t>Care / Service Coordination Level 2</t>
  </si>
  <si>
    <t>S.O.S.</t>
  </si>
  <si>
    <t>Referrals</t>
  </si>
  <si>
    <t>Nutrition Counseling</t>
  </si>
  <si>
    <t>CDSME</t>
  </si>
  <si>
    <t>`</t>
  </si>
  <si>
    <t>Federal Transfers</t>
  </si>
  <si>
    <t>DEPARTMENT FOR AGING AND REHABILITATIVE SERVICES</t>
  </si>
  <si>
    <t xml:space="preserve">                                                                                                                              </t>
  </si>
  <si>
    <t>|------------ TITLE VII ------------|</t>
  </si>
  <si>
    <t>PSA</t>
  </si>
  <si>
    <t>B- Supportive Services</t>
  </si>
  <si>
    <t>C(1) - Congregate Meals</t>
  </si>
  <si>
    <t>C(2) - Home Delivered Meals</t>
  </si>
  <si>
    <t>D - Preventive Health</t>
  </si>
  <si>
    <t>E - Family Caregiver</t>
  </si>
  <si>
    <t>Elder Abuse</t>
  </si>
  <si>
    <t>TOTAL</t>
  </si>
  <si>
    <t>Access (minimum 15%)</t>
  </si>
  <si>
    <t>In-Home (minimum 5%)</t>
  </si>
  <si>
    <t>Legal (minimum 1%)</t>
  </si>
  <si>
    <t>Spending (10% or less)</t>
  </si>
  <si>
    <t>Federal Share (75% or less)</t>
  </si>
  <si>
    <t>Non-Federal Share (25% or more)</t>
  </si>
  <si>
    <t>Federal Share (85% or less)</t>
  </si>
  <si>
    <t>Non-Federal Share plus State Share (15% or more)</t>
  </si>
  <si>
    <t>State Share (5% or more)</t>
  </si>
  <si>
    <t>Prep &amp; Admin Spending (10% or less)</t>
  </si>
  <si>
    <t>Services Federal Share (75% or less)</t>
  </si>
  <si>
    <t>Prep &amp; Admin Federal Share (75% or less)</t>
  </si>
  <si>
    <t>% Spent on Grandparents (10% or less)</t>
  </si>
  <si>
    <t>Community Based Transfers</t>
  </si>
  <si>
    <t>Transportation Transfers</t>
  </si>
  <si>
    <t>Home Delivered Meal Transfers</t>
  </si>
  <si>
    <r>
      <t>State Transfers</t>
    </r>
    <r>
      <rPr>
        <sz val="10"/>
        <rFont val="Arial"/>
        <family val="2"/>
      </rPr>
      <t xml:space="preserve"> (40% or less)</t>
    </r>
  </si>
  <si>
    <t>Title III-B (30% or less)</t>
  </si>
  <si>
    <t>Adult Day Care
(Out of Home)</t>
  </si>
  <si>
    <t>Homemaker
(In-Home)</t>
  </si>
  <si>
    <t>Personal Care
(In-Home)</t>
  </si>
  <si>
    <t>Institutional Respite (Out of Home Overnight)</t>
  </si>
  <si>
    <t xml:space="preserve"> Total
Title III-E</t>
  </si>
  <si>
    <t>Care / Service Coordination
Level 2</t>
  </si>
  <si>
    <t>State General Funds</t>
  </si>
  <si>
    <t>Community Based Services</t>
  </si>
  <si>
    <t>Supp Nutrition</t>
  </si>
  <si>
    <t>- Community Based Services - Homemaker, personal care, adult day care, checking and chore.</t>
  </si>
  <si>
    <t>- OAA General - all services with a limit of 5% for preparation and administration.</t>
  </si>
  <si>
    <t>- Agencies may transfer up to 40% of their funding for a category between categories except for OAA General, Supp Nutrition, CCEVP, and Ombudsman.</t>
  </si>
  <si>
    <t>Proposed Funding Allocations</t>
  </si>
  <si>
    <t xml:space="preserve"> Nutrition Services Incentive Program (NSIP)</t>
  </si>
  <si>
    <t>Congregate
Meals Served</t>
  </si>
  <si>
    <t>Home Delivered
Meals Served</t>
  </si>
  <si>
    <t>Total
Meals Served</t>
  </si>
  <si>
    <t xml:space="preserve">NSIP Funds </t>
  </si>
  <si>
    <t>Formula Based on # of Beds</t>
  </si>
  <si>
    <t>DMAS OMB</t>
  </si>
  <si>
    <t>Title III and Title III-E Preparation and Administration using OAA General Fund (5% or less)</t>
  </si>
  <si>
    <t>Total Transfers Equal Zero</t>
  </si>
  <si>
    <t>Current YR Diff</t>
  </si>
  <si>
    <t>This row is left available for your internal comments.  For example, some agencies use it to indicate internal account numbers.</t>
  </si>
  <si>
    <t>Falls Prevention</t>
  </si>
  <si>
    <t>|-------------------------------------------- TITLE III --------------------------------------------|</t>
  </si>
  <si>
    <t>Total DMAS Funding</t>
  </si>
  <si>
    <t>8C (Incl 8A-8D)</t>
  </si>
  <si>
    <t>17/18 (Incl 20 &amp; 21)</t>
  </si>
  <si>
    <t>Undesignated Funds</t>
  </si>
  <si>
    <t>Match Met</t>
  </si>
  <si>
    <t xml:space="preserve"> </t>
  </si>
  <si>
    <t>*All undesignated funds budgeted for a service will be added to the "OAA General" funding source.  In the event that "OAA General" is not an available funding source for that service, then the funds will be added to "CCEVP".</t>
  </si>
  <si>
    <t>Total Undesignated Funds Budgeted to OAA General *</t>
  </si>
  <si>
    <t>Total Undesignated Funds Budgeted to CCEVP *</t>
  </si>
  <si>
    <t>Undesignated Funds to OAA General*</t>
  </si>
  <si>
    <t>Undesignated Funds to CCEVP*</t>
  </si>
  <si>
    <t>Balance prior to Reallocation of Undesignated Funds</t>
  </si>
  <si>
    <t>Undesignated Funds to OAA General *</t>
  </si>
  <si>
    <t>**</t>
  </si>
  <si>
    <t>Reallocation Requested of Undesignated Funds **</t>
  </si>
  <si>
    <t>Match Required (Title III-B, C1, C2)</t>
  </si>
  <si>
    <t>Health Education Screening</t>
  </si>
  <si>
    <t>TB</t>
  </si>
  <si>
    <t xml:space="preserve">• The allocation of “Undesignated Funds” must be done during the initial budget period at the beginning of the area plan year.
• Federal regulations prohibit the movement of Title III-D &amp; E funds, which also restrict the movement of matching state funds.
• CCEVP and Ombudsman funds are restricted as well.  You cannot reallocate funds from CCEVP or Ombudsman, however you may add undesignated funds to any service.
• *All undesignated funds budgeted for a service will be added to the "OAA General" funding source.  In the event that "OAA General" is not an available funding source for that service, then the funds will be added to "CCEVP". 
•  **If you are moving Undesignated funds from funding source "OAA General" to "Undesignated OAA General" then a reallocation of funds will not be necessary.  The balances that are shown on this line represent amounts that are moving from different funding sources.  
</t>
  </si>
  <si>
    <t xml:space="preserve">• The allocation of “Undesignated Funds” must be done during the initial budget period at the beginning of the area plan year.
• Federal regulations prohibit the movement of Title III-D &amp; E funds, which also restrict the movement of matching state funds.
• CCEVP and Ombudsman funds are restricted as well.  You cannot reallocate funds from CCEVP or Ombudsman, however you may add undesignated funds to any service.
• *All undesignated funds budgeted for a service will be added to the "OAA General" funding source.  In the event that "OAA General" is not an available funding source for that service, then the funds will be added to "CCEVP". 
•  **If you are moving Undesignated funds from funding source "OAA General" to "Undesignated OAA General" then a reallocation of funds will not be necessary.  The balances that are shown on this line represent amounts that are moving from different funding sources. </t>
  </si>
  <si>
    <t>Proposed Spending</t>
  </si>
  <si>
    <t>Respite Care Initiative Grant</t>
  </si>
  <si>
    <t>Client Fees</t>
  </si>
  <si>
    <t>Other (Specify)</t>
  </si>
  <si>
    <t>General Fund Community Based</t>
  </si>
  <si>
    <t>Personnel Expenses:</t>
  </si>
  <si>
    <t>Total Personnel Services</t>
  </si>
  <si>
    <t>Non-Personnel:</t>
  </si>
  <si>
    <t>Supplies and Materials</t>
  </si>
  <si>
    <t>Total Non-Personnel</t>
  </si>
  <si>
    <t>Spending Requirements</t>
  </si>
  <si>
    <t>Respite Care Grant - no more than 55%</t>
  </si>
  <si>
    <t>Matching Funds - at least 45%</t>
  </si>
  <si>
    <t>In-Kind Matching Funds – no more than 20%</t>
  </si>
  <si>
    <r>
      <t xml:space="preserve">Salaries </t>
    </r>
    <r>
      <rPr>
        <sz val="7"/>
        <rFont val="Arial"/>
        <family val="2"/>
      </rPr>
      <t>(Supervisory and Support Staff)</t>
    </r>
  </si>
  <si>
    <r>
      <t xml:space="preserve">Wages </t>
    </r>
    <r>
      <rPr>
        <sz val="7"/>
        <rFont val="Arial"/>
        <family val="2"/>
      </rPr>
      <t>(Respite Provider Staff)</t>
    </r>
  </si>
  <si>
    <r>
      <t xml:space="preserve">Fringe Benefits </t>
    </r>
    <r>
      <rPr>
        <sz val="7"/>
        <rFont val="Arial"/>
        <family val="2"/>
      </rPr>
      <t>(FICA, WC, Health, etc.)</t>
    </r>
  </si>
  <si>
    <r>
      <t xml:space="preserve">Contractual Services </t>
    </r>
    <r>
      <rPr>
        <sz val="7"/>
        <rFont val="Arial"/>
        <family val="2"/>
      </rPr>
      <t>(Direct Service Providers)</t>
    </r>
  </si>
  <si>
    <r>
      <t xml:space="preserve">Continuous Charges </t>
    </r>
    <r>
      <rPr>
        <sz val="7"/>
        <rFont val="Arial"/>
        <family val="2"/>
      </rPr>
      <t>(Insurance, Rent, Maintenance, etc.)</t>
    </r>
  </si>
  <si>
    <r>
      <t xml:space="preserve">Other </t>
    </r>
    <r>
      <rPr>
        <sz val="8"/>
        <rFont val="Arial"/>
        <family val="2"/>
      </rPr>
      <t>(Identify)</t>
    </r>
  </si>
  <si>
    <r>
      <t xml:space="preserve">In Kind Other </t>
    </r>
    <r>
      <rPr>
        <sz val="8"/>
        <rFont val="Arial"/>
        <family val="2"/>
      </rPr>
      <t>(Identify)</t>
    </r>
  </si>
  <si>
    <t>Nutrition Education</t>
  </si>
  <si>
    <t>Respite Voucher</t>
  </si>
  <si>
    <t># of Vouchers</t>
  </si>
  <si>
    <t>Information and Assistance</t>
  </si>
  <si>
    <t>Other Services</t>
  </si>
  <si>
    <t>Outreach/ Public Information/ Education</t>
  </si>
  <si>
    <t xml:space="preserve">Assistive Technology/ DME / PERS - Devices </t>
  </si>
  <si>
    <t>Assistive Technology/ DME / PERS - Payments</t>
  </si>
  <si>
    <t>Devices</t>
  </si>
  <si>
    <t>Payments</t>
  </si>
  <si>
    <t>Consumable Supplies</t>
  </si>
  <si>
    <t xml:space="preserve">Assistive Technology/ DME / PERS -
 Devices </t>
  </si>
  <si>
    <t>Assistive Technology/ DME / PERS - 
Payments</t>
  </si>
  <si>
    <t>Financial Consultation</t>
  </si>
  <si>
    <t>Outreach / Public Information/ Education</t>
  </si>
  <si>
    <t xml:space="preserve">Homemaker
</t>
  </si>
  <si>
    <t xml:space="preserve">Personal Care
</t>
  </si>
  <si>
    <t>Sessions</t>
  </si>
  <si>
    <t>Other "EB" Disease Prevention</t>
  </si>
  <si>
    <t>Title III-C(1) (25% or less to C(2), 10% or less to B)</t>
  </si>
  <si>
    <t>Title III-C(2) (25% or less to C(1), 10% or less to B)</t>
  </si>
  <si>
    <t>YR 2019</t>
  </si>
  <si>
    <t>FY 2019 Title III-B Expenditures in the LTC Ombudsman Program Comparison</t>
  </si>
  <si>
    <t>2019 IIIB OMB Expenses</t>
  </si>
  <si>
    <t>Minimum Adequate Proportion</t>
  </si>
  <si>
    <t>The allocations are estimations and projections made using the information from the current award documents.  The funds are based on the best data available and used to forecast the future year budget and resource allocation.</t>
  </si>
  <si>
    <t>State Funded Home Delivered Meals</t>
  </si>
  <si>
    <t>Estimated Unencumbered Cash on Hand on 10/1/26</t>
  </si>
  <si>
    <t>FY'27 Obligation</t>
  </si>
  <si>
    <t>FY'27 Transfers</t>
  </si>
  <si>
    <t>Total Proposed Spending FY'27</t>
  </si>
  <si>
    <t>Proposed Carryover into FY'28</t>
  </si>
  <si>
    <t>FY'27 Obligation
(Oct 1, 2026 - Jun 30, 2027)</t>
  </si>
  <si>
    <t>FY'27 Transfers
(Oct 1, 2026 - Jun 30, 2027)</t>
  </si>
  <si>
    <t>FY'28 Obligation
(Jul 1, 2027 - Sep 30, 2027)</t>
  </si>
  <si>
    <t>FY'28 Transfers
(Jul 1, 2027 - Sep 30, 2027)</t>
  </si>
  <si>
    <t>Total Proposed Spending FY'27*</t>
  </si>
  <si>
    <t>10/1/26-6/30/27</t>
  </si>
  <si>
    <t>7/1/27 - 9/30/27</t>
  </si>
  <si>
    <t>10/1/26-9/30/27</t>
  </si>
  <si>
    <t>Cost Share</t>
  </si>
  <si>
    <t xml:space="preserve"> FY 2027 Federal Funding Allocations</t>
  </si>
  <si>
    <t>October 1, 2026 - June 30, 2027</t>
  </si>
  <si>
    <t>July 1, 2027 - September 30, 2027</t>
  </si>
  <si>
    <t>October 1, 2026 - September 30, 2027</t>
  </si>
  <si>
    <t>FY'25 Meal Counts</t>
  </si>
  <si>
    <t>FY 2027 DMAS Ombudsman Federal Funding Allocations</t>
  </si>
  <si>
    <t>Revised 7/13/2026</t>
  </si>
  <si>
    <t>- Additional $700,000 to cover losses and Additional $2,500,000 Appropriations added to OAA General for SFY2027.</t>
  </si>
  <si>
    <t>- Additional $375,000 Base added to GF Ombudsman for SFY2027.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</si>
</sst>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quot;$&quot;#,##0.00"/>
    <numFmt numFmtId="165" formatCode="0.0"/>
    <numFmt numFmtId="166" formatCode="mm/dd/yy;@"/>
    <numFmt numFmtId="167" formatCode="_(* #,##0_);_(* \(#,##0\);_(* &quot;-&quot;??_);_(@_)"/>
    <numFmt numFmtId="168" formatCode="0.0%"/>
    <numFmt numFmtId="169" formatCode="mm/dd/yy"/>
    <numFmt numFmtId="170" formatCode="0.00000"/>
    <numFmt numFmtId="171" formatCode="0.0000"/>
    <numFmt numFmtId="172" formatCode="m/d/yy;@"/>
  </numFmts>
  <fonts count="38" x14ac:knownFonts="1">
    <font>
      <sz val="10"/>
      <name val="Arial"/>
    </font>
    <font>
      <sz val="11"/>
      <color theme="1"/>
      <name val="Calibri"/>
      <family val="2"/>
      <scheme val="minor"/>
    </font>
    <font>
      <sz val="10"/>
      <name val="Arial"/>
      <family val="2"/>
    </font>
    <font>
      <b/>
      <sz val="10"/>
      <name val="Arial"/>
      <family val="2"/>
    </font>
    <font>
      <sz val="10"/>
      <name val="Arial"/>
      <family val="2"/>
    </font>
    <font>
      <b/>
      <sz val="12"/>
      <name val="Arial"/>
      <family val="2"/>
    </font>
    <font>
      <sz val="8"/>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62"/>
      <name val="Arial"/>
      <family val="2"/>
    </font>
    <font>
      <b/>
      <sz val="13"/>
      <color indexed="62"/>
      <name val="Arial"/>
      <family val="2"/>
    </font>
    <font>
      <b/>
      <sz val="11"/>
      <color indexed="6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62"/>
      <name val="Cambria"/>
      <family val="2"/>
    </font>
    <font>
      <b/>
      <sz val="10"/>
      <color indexed="8"/>
      <name val="Arial"/>
      <family val="2"/>
    </font>
    <font>
      <sz val="10"/>
      <color indexed="10"/>
      <name val="Arial"/>
      <family val="2"/>
    </font>
    <font>
      <sz val="10"/>
      <name val="Arial"/>
      <family val="2"/>
    </font>
    <font>
      <sz val="10"/>
      <name val="Arial"/>
      <family val="2"/>
    </font>
    <font>
      <b/>
      <sz val="11"/>
      <name val="Arial"/>
      <family val="2"/>
    </font>
    <font>
      <sz val="11"/>
      <name val="Arial"/>
      <family val="2"/>
    </font>
    <font>
      <sz val="11"/>
      <color rgb="FF1F497D"/>
      <name val="Arial"/>
      <family val="2"/>
    </font>
    <font>
      <sz val="10"/>
      <color theme="1"/>
      <name val="Calibri"/>
      <family val="2"/>
      <scheme val="minor"/>
    </font>
    <font>
      <b/>
      <sz val="10"/>
      <color theme="1"/>
      <name val="Calibri"/>
      <family val="2"/>
      <scheme val="minor"/>
    </font>
    <font>
      <u/>
      <sz val="11"/>
      <color theme="1"/>
      <name val="Calibri"/>
      <family val="2"/>
      <scheme val="minor"/>
    </font>
    <font>
      <u/>
      <sz val="10"/>
      <name val="Arial"/>
      <family val="2"/>
    </font>
    <font>
      <sz val="10"/>
      <color theme="0" tint="-0.499984740745262"/>
      <name val="Arial"/>
      <family val="2"/>
    </font>
    <font>
      <sz val="9"/>
      <name val="Arial"/>
      <family val="2"/>
    </font>
    <font>
      <sz val="10"/>
      <color rgb="FF757575"/>
      <name val="Arial"/>
      <family val="2"/>
    </font>
    <font>
      <sz val="7"/>
      <name val="Arial"/>
      <family val="2"/>
    </font>
    <font>
      <sz val="11"/>
      <name val="Calibri"/>
      <family val="2"/>
    </font>
  </fonts>
  <fills count="28">
    <fill>
      <patternFill patternType="none"/>
    </fill>
    <fill>
      <patternFill patternType="gray125"/>
    </fill>
    <fill>
      <patternFill patternType="solid">
        <fgColor indexed="9"/>
      </patternFill>
    </fill>
    <fill>
      <patternFill patternType="solid">
        <fgColor indexed="45"/>
      </patternFill>
    </fill>
    <fill>
      <patternFill patternType="solid">
        <fgColor indexed="26"/>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29"/>
      </patternFill>
    </fill>
    <fill>
      <patternFill patternType="solid">
        <fgColor indexed="11"/>
      </patternFill>
    </fill>
    <fill>
      <patternFill patternType="solid">
        <fgColor indexed="44"/>
      </patternFill>
    </fill>
    <fill>
      <patternFill patternType="solid">
        <fgColor indexed="51"/>
      </patternFill>
    </fill>
    <fill>
      <patternFill patternType="solid">
        <fgColor indexed="49"/>
      </patternFill>
    </fill>
    <fill>
      <patternFill patternType="solid">
        <fgColor indexed="5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43"/>
      </patternFill>
    </fill>
    <fill>
      <patternFill patternType="solid">
        <fgColor indexed="22"/>
        <bgColor indexed="64"/>
      </patternFill>
    </fill>
    <fill>
      <patternFill patternType="solid">
        <fgColor indexed="63"/>
        <bgColor indexed="64"/>
      </patternFill>
    </fill>
    <fill>
      <patternFill patternType="solid">
        <fgColor indexed="41"/>
        <bgColor indexed="64"/>
      </patternFill>
    </fill>
    <fill>
      <patternFill patternType="solid">
        <fgColor indexed="9"/>
        <bgColor indexed="64"/>
      </patternFill>
    </fill>
    <fill>
      <patternFill patternType="solid">
        <fgColor theme="0" tint="-0.24994659260841701"/>
        <bgColor indexed="64"/>
      </patternFill>
    </fill>
    <fill>
      <patternFill patternType="solid">
        <fgColor rgb="FFCCFFFF"/>
        <bgColor indexed="64"/>
      </patternFill>
    </fill>
  </fills>
  <borders count="10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double">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double">
        <color indexed="64"/>
      </left>
      <right style="medium">
        <color indexed="64"/>
      </right>
      <top/>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double">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auto="1"/>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bottom style="thick">
        <color indexed="64"/>
      </bottom>
      <diagonal/>
    </border>
    <border>
      <left/>
      <right/>
      <top/>
      <bottom style="double">
        <color indexed="64"/>
      </bottom>
      <diagonal/>
    </border>
    <border>
      <left/>
      <right/>
      <top style="double">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double">
        <color indexed="64"/>
      </right>
      <top style="medium">
        <color indexed="64"/>
      </top>
      <bottom style="medium">
        <color indexed="64"/>
      </bottom>
      <diagonal/>
    </border>
    <border>
      <left style="double">
        <color indexed="64"/>
      </left>
      <right style="medium">
        <color indexed="64"/>
      </right>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bottom style="medium">
        <color indexed="64"/>
      </bottom>
      <diagonal/>
    </border>
    <border>
      <left/>
      <right style="double">
        <color indexed="64"/>
      </right>
      <top style="medium">
        <color indexed="64"/>
      </top>
      <bottom/>
      <diagonal/>
    </border>
    <border>
      <left/>
      <right style="double">
        <color indexed="64"/>
      </right>
      <top style="thin">
        <color indexed="64"/>
      </top>
      <bottom/>
      <diagonal/>
    </border>
    <border>
      <left/>
      <right style="double">
        <color indexed="64"/>
      </right>
      <top/>
      <bottom/>
      <diagonal/>
    </border>
  </borders>
  <cellStyleXfs count="50">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8" fillId="13"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3" borderId="0" applyNumberFormat="0" applyBorder="0" applyAlignment="0" applyProtection="0"/>
    <xf numFmtId="0" fontId="8" fillId="18" borderId="0" applyNumberFormat="0" applyBorder="0" applyAlignment="0" applyProtection="0"/>
    <xf numFmtId="0" fontId="9" fillId="3" borderId="0" applyNumberFormat="0" applyBorder="0" applyAlignment="0" applyProtection="0"/>
    <xf numFmtId="0" fontId="10" fillId="2" borderId="1" applyNumberFormat="0" applyAlignment="0" applyProtection="0"/>
    <xf numFmtId="0" fontId="11" fillId="19" borderId="2" applyNumberFormat="0" applyAlignment="0" applyProtection="0"/>
    <xf numFmtId="0" fontId="12" fillId="0" borderId="0" applyNumberFormat="0" applyFill="0" applyBorder="0" applyAlignment="0" applyProtection="0"/>
    <xf numFmtId="0" fontId="13" fillId="20"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18" fillId="0" borderId="6" applyNumberFormat="0" applyFill="0" applyAlignment="0" applyProtection="0"/>
    <xf numFmtId="0" fontId="19" fillId="21" borderId="0" applyNumberFormat="0" applyBorder="0" applyAlignment="0" applyProtection="0"/>
    <xf numFmtId="0" fontId="2" fillId="4" borderId="7" applyNumberFormat="0" applyFont="0" applyAlignment="0" applyProtection="0"/>
    <xf numFmtId="0" fontId="20" fillId="2" borderId="8" applyNumberForma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1" fillId="0" borderId="0"/>
    <xf numFmtId="43" fontId="2" fillId="0" borderId="0" applyFont="0" applyFill="0" applyBorder="0" applyAlignment="0" applyProtection="0"/>
    <xf numFmtId="0" fontId="2" fillId="0" borderId="0" applyNumberFormat="0" applyAlignment="0"/>
  </cellStyleXfs>
  <cellXfs count="669">
    <xf numFmtId="0" fontId="0" fillId="0" borderId="0" xfId="0"/>
    <xf numFmtId="0" fontId="4" fillId="0" borderId="0" xfId="0" applyFont="1"/>
    <xf numFmtId="3" fontId="4" fillId="22" borderId="10" xfId="0" applyNumberFormat="1" applyFont="1" applyFill="1" applyBorder="1"/>
    <xf numFmtId="0" fontId="3" fillId="0" borderId="0" xfId="0" applyFont="1" applyAlignment="1">
      <alignment wrapText="1"/>
    </xf>
    <xf numFmtId="0" fontId="3" fillId="0" borderId="12" xfId="0" applyFont="1" applyBorder="1"/>
    <xf numFmtId="0" fontId="0" fillId="0" borderId="0" xfId="0" applyAlignment="1">
      <alignment wrapText="1"/>
    </xf>
    <xf numFmtId="3" fontId="4" fillId="22" borderId="13" xfId="0" applyNumberFormat="1" applyFont="1" applyFill="1" applyBorder="1"/>
    <xf numFmtId="0" fontId="3" fillId="0" borderId="0" xfId="0" applyFont="1" applyAlignment="1">
      <alignment horizontal="left"/>
    </xf>
    <xf numFmtId="3" fontId="4" fillId="0" borderId="0" xfId="0" applyNumberFormat="1" applyFont="1"/>
    <xf numFmtId="0" fontId="3" fillId="0" borderId="0" xfId="0" applyFont="1"/>
    <xf numFmtId="3" fontId="4" fillId="0" borderId="19" xfId="0" applyNumberFormat="1" applyFont="1" applyBorder="1"/>
    <xf numFmtId="3" fontId="3" fillId="0" borderId="10" xfId="0" applyNumberFormat="1" applyFont="1" applyBorder="1" applyAlignment="1">
      <alignment horizontal="center" wrapText="1"/>
    </xf>
    <xf numFmtId="3" fontId="4" fillId="22" borderId="20" xfId="0" applyNumberFormat="1" applyFont="1" applyFill="1" applyBorder="1"/>
    <xf numFmtId="3" fontId="4" fillId="22" borderId="21" xfId="0" applyNumberFormat="1" applyFont="1" applyFill="1" applyBorder="1"/>
    <xf numFmtId="3" fontId="0" fillId="22" borderId="21" xfId="0" applyNumberFormat="1" applyFill="1" applyBorder="1"/>
    <xf numFmtId="3" fontId="0" fillId="0" borderId="0" xfId="0" applyNumberFormat="1"/>
    <xf numFmtId="164" fontId="0" fillId="0" borderId="10" xfId="0" applyNumberFormat="1" applyBorder="1"/>
    <xf numFmtId="0" fontId="0" fillId="0" borderId="0" xfId="0" quotePrefix="1"/>
    <xf numFmtId="164" fontId="0" fillId="0" borderId="22" xfId="0" applyNumberFormat="1" applyBorder="1"/>
    <xf numFmtId="164" fontId="0" fillId="0" borderId="21" xfId="0" applyNumberFormat="1" applyBorder="1"/>
    <xf numFmtId="3" fontId="4" fillId="23" borderId="10" xfId="0" applyNumberFormat="1" applyFont="1" applyFill="1" applyBorder="1"/>
    <xf numFmtId="3" fontId="4" fillId="23" borderId="20" xfId="0" applyNumberFormat="1" applyFont="1" applyFill="1" applyBorder="1"/>
    <xf numFmtId="3" fontId="4" fillId="23" borderId="21" xfId="0" applyNumberFormat="1" applyFont="1" applyFill="1" applyBorder="1"/>
    <xf numFmtId="3" fontId="4" fillId="23" borderId="13" xfId="0" applyNumberFormat="1" applyFont="1" applyFill="1" applyBorder="1"/>
    <xf numFmtId="3" fontId="4" fillId="23" borderId="19" xfId="0" applyNumberFormat="1" applyFont="1" applyFill="1" applyBorder="1"/>
    <xf numFmtId="3" fontId="4" fillId="23" borderId="23" xfId="0" applyNumberFormat="1" applyFont="1" applyFill="1" applyBorder="1"/>
    <xf numFmtId="0" fontId="4" fillId="0" borderId="12" xfId="0" applyFont="1" applyBorder="1"/>
    <xf numFmtId="164" fontId="0" fillId="0" borderId="20" xfId="0" applyNumberFormat="1" applyBorder="1"/>
    <xf numFmtId="3" fontId="3" fillId="0" borderId="0" xfId="0" applyNumberFormat="1" applyFont="1" applyAlignment="1">
      <alignment horizontal="right"/>
    </xf>
    <xf numFmtId="3" fontId="4" fillId="0" borderId="0" xfId="0" applyNumberFormat="1" applyFont="1" applyAlignment="1">
      <alignment horizontal="right"/>
    </xf>
    <xf numFmtId="3" fontId="4" fillId="0" borderId="0" xfId="0" quotePrefix="1" applyNumberFormat="1" applyFont="1"/>
    <xf numFmtId="3" fontId="0" fillId="22" borderId="34" xfId="0" applyNumberFormat="1" applyFill="1" applyBorder="1"/>
    <xf numFmtId="1" fontId="4" fillId="0" borderId="0" xfId="0" applyNumberFormat="1" applyFont="1" applyAlignment="1">
      <alignment horizontal="right"/>
    </xf>
    <xf numFmtId="3" fontId="4" fillId="24" borderId="13" xfId="0" applyNumberFormat="1" applyFont="1" applyFill="1" applyBorder="1" applyProtection="1">
      <protection locked="0"/>
    </xf>
    <xf numFmtId="3" fontId="4" fillId="24" borderId="21" xfId="0" applyNumberFormat="1" applyFont="1" applyFill="1" applyBorder="1" applyProtection="1">
      <protection locked="0"/>
    </xf>
    <xf numFmtId="3" fontId="4" fillId="24" borderId="20" xfId="0" applyNumberFormat="1" applyFont="1" applyFill="1" applyBorder="1" applyProtection="1">
      <protection locked="0"/>
    </xf>
    <xf numFmtId="3" fontId="4" fillId="24" borderId="10" xfId="0" applyNumberFormat="1" applyFont="1" applyFill="1" applyBorder="1" applyProtection="1">
      <protection locked="0"/>
    </xf>
    <xf numFmtId="3" fontId="5" fillId="0" borderId="0" xfId="0" applyNumberFormat="1" applyFont="1"/>
    <xf numFmtId="3" fontId="3" fillId="0" borderId="0" xfId="0" applyNumberFormat="1" applyFont="1" applyAlignment="1">
      <alignment horizontal="center" wrapText="1"/>
    </xf>
    <xf numFmtId="3" fontId="0" fillId="0" borderId="0" xfId="0" applyNumberFormat="1" applyAlignment="1">
      <alignment wrapText="1"/>
    </xf>
    <xf numFmtId="3" fontId="3" fillId="0" borderId="0" xfId="0" applyNumberFormat="1" applyFont="1" applyAlignment="1">
      <alignment horizontal="left"/>
    </xf>
    <xf numFmtId="3" fontId="3" fillId="24" borderId="27" xfId="0" applyNumberFormat="1" applyFont="1" applyFill="1" applyBorder="1" applyAlignment="1" applyProtection="1">
      <alignment horizontal="left"/>
      <protection locked="0"/>
    </xf>
    <xf numFmtId="3" fontId="0" fillId="24" borderId="36" xfId="0" applyNumberFormat="1" applyFill="1" applyBorder="1" applyProtection="1">
      <protection locked="0"/>
    </xf>
    <xf numFmtId="3" fontId="0" fillId="24" borderId="37" xfId="0" applyNumberFormat="1" applyFill="1" applyBorder="1" applyProtection="1">
      <protection locked="0"/>
    </xf>
    <xf numFmtId="3" fontId="0" fillId="24" borderId="38" xfId="0" applyNumberFormat="1" applyFill="1" applyBorder="1" applyProtection="1">
      <protection locked="0"/>
    </xf>
    <xf numFmtId="164" fontId="0" fillId="0" borderId="15" xfId="0" applyNumberFormat="1" applyBorder="1"/>
    <xf numFmtId="3" fontId="4" fillId="23" borderId="41" xfId="0" applyNumberFormat="1" applyFont="1" applyFill="1" applyBorder="1"/>
    <xf numFmtId="3" fontId="0" fillId="22" borderId="19" xfId="0" applyNumberFormat="1" applyFill="1" applyBorder="1"/>
    <xf numFmtId="3" fontId="0" fillId="24" borderId="43" xfId="0" applyNumberFormat="1" applyFill="1" applyBorder="1" applyProtection="1">
      <protection locked="0"/>
    </xf>
    <xf numFmtId="3" fontId="0" fillId="22" borderId="38" xfId="0" applyNumberFormat="1" applyFill="1" applyBorder="1"/>
    <xf numFmtId="3" fontId="0" fillId="22" borderId="44" xfId="0" applyNumberFormat="1" applyFill="1" applyBorder="1"/>
    <xf numFmtId="3" fontId="0" fillId="0" borderId="29" xfId="0" applyNumberFormat="1" applyBorder="1" applyAlignment="1">
      <alignment horizontal="center"/>
    </xf>
    <xf numFmtId="3" fontId="0" fillId="0" borderId="45" xfId="0" applyNumberFormat="1" applyBorder="1" applyAlignment="1">
      <alignment horizontal="center"/>
    </xf>
    <xf numFmtId="3" fontId="0" fillId="0" borderId="46" xfId="0" applyNumberFormat="1" applyBorder="1" applyAlignment="1">
      <alignment horizontal="center"/>
    </xf>
    <xf numFmtId="3" fontId="0" fillId="0" borderId="47" xfId="0" applyNumberFormat="1" applyBorder="1" applyAlignment="1">
      <alignment horizontal="center"/>
    </xf>
    <xf numFmtId="3" fontId="0" fillId="0" borderId="48" xfId="0" applyNumberFormat="1" applyBorder="1" applyAlignment="1">
      <alignment horizontal="center"/>
    </xf>
    <xf numFmtId="3" fontId="0" fillId="22" borderId="36" xfId="0" applyNumberFormat="1" applyFill="1" applyBorder="1"/>
    <xf numFmtId="3" fontId="4" fillId="23" borderId="12" xfId="0" applyNumberFormat="1" applyFont="1" applyFill="1" applyBorder="1"/>
    <xf numFmtId="3" fontId="4" fillId="22" borderId="12" xfId="0" applyNumberFormat="1" applyFont="1" applyFill="1" applyBorder="1"/>
    <xf numFmtId="3" fontId="4" fillId="23" borderId="34" xfId="0" applyNumberFormat="1" applyFont="1" applyFill="1" applyBorder="1"/>
    <xf numFmtId="3" fontId="4" fillId="24" borderId="34" xfId="0" applyNumberFormat="1" applyFont="1" applyFill="1" applyBorder="1" applyProtection="1">
      <protection locked="0"/>
    </xf>
    <xf numFmtId="3" fontId="4" fillId="22" borderId="34" xfId="0" applyNumberFormat="1" applyFont="1" applyFill="1" applyBorder="1"/>
    <xf numFmtId="3" fontId="0" fillId="22" borderId="50" xfId="0" applyNumberFormat="1" applyFill="1" applyBorder="1"/>
    <xf numFmtId="0" fontId="3" fillId="0" borderId="11" xfId="0" applyFont="1" applyBorder="1"/>
    <xf numFmtId="3" fontId="0" fillId="0" borderId="16" xfId="0" applyNumberFormat="1" applyBorder="1" applyAlignment="1">
      <alignment horizontal="center" wrapText="1"/>
    </xf>
    <xf numFmtId="3" fontId="4" fillId="24" borderId="16" xfId="0" applyNumberFormat="1" applyFont="1" applyFill="1" applyBorder="1" applyAlignment="1" applyProtection="1">
      <alignment horizontal="right"/>
      <protection locked="0"/>
    </xf>
    <xf numFmtId="3" fontId="0" fillId="0" borderId="40" xfId="0" applyNumberFormat="1" applyBorder="1" applyAlignment="1">
      <alignment horizontal="center" wrapText="1"/>
    </xf>
    <xf numFmtId="0" fontId="0" fillId="0" borderId="26" xfId="0" applyBorder="1"/>
    <xf numFmtId="3" fontId="4" fillId="23" borderId="26" xfId="0" applyNumberFormat="1" applyFont="1" applyFill="1" applyBorder="1"/>
    <xf numFmtId="3" fontId="4" fillId="22" borderId="26" xfId="0" applyNumberFormat="1" applyFont="1" applyFill="1" applyBorder="1"/>
    <xf numFmtId="3" fontId="0" fillId="0" borderId="54" xfId="0" applyNumberFormat="1" applyBorder="1" applyAlignment="1">
      <alignment horizontal="center"/>
    </xf>
    <xf numFmtId="3" fontId="4" fillId="24" borderId="12" xfId="0" applyNumberFormat="1" applyFont="1" applyFill="1" applyBorder="1" applyProtection="1">
      <protection locked="0"/>
    </xf>
    <xf numFmtId="3" fontId="4" fillId="24" borderId="26" xfId="0" applyNumberFormat="1" applyFont="1" applyFill="1" applyBorder="1" applyProtection="1">
      <protection locked="0"/>
    </xf>
    <xf numFmtId="0" fontId="0" fillId="0" borderId="56" xfId="0" applyBorder="1"/>
    <xf numFmtId="3" fontId="0" fillId="0" borderId="62" xfId="0" applyNumberFormat="1" applyBorder="1" applyAlignment="1">
      <alignment horizontal="center"/>
    </xf>
    <xf numFmtId="3" fontId="4" fillId="24" borderId="39" xfId="0" applyNumberFormat="1" applyFont="1" applyFill="1" applyBorder="1" applyAlignment="1" applyProtection="1">
      <alignment horizontal="right"/>
      <protection locked="0"/>
    </xf>
    <xf numFmtId="3" fontId="0" fillId="0" borderId="18" xfId="0" applyNumberFormat="1" applyBorder="1" applyAlignment="1">
      <alignment horizontal="center" wrapText="1"/>
    </xf>
    <xf numFmtId="3" fontId="4" fillId="24" borderId="55" xfId="0" applyNumberFormat="1" applyFont="1" applyFill="1" applyBorder="1" applyAlignment="1" applyProtection="1">
      <alignment horizontal="right"/>
      <protection locked="0"/>
    </xf>
    <xf numFmtId="3" fontId="4" fillId="24" borderId="63" xfId="0" applyNumberFormat="1" applyFont="1" applyFill="1" applyBorder="1" applyAlignment="1" applyProtection="1">
      <alignment horizontal="right"/>
      <protection locked="0"/>
    </xf>
    <xf numFmtId="3" fontId="4" fillId="24" borderId="64" xfId="0" applyNumberFormat="1" applyFont="1" applyFill="1" applyBorder="1" applyAlignment="1" applyProtection="1">
      <alignment horizontal="right"/>
      <protection locked="0"/>
    </xf>
    <xf numFmtId="3" fontId="4" fillId="24" borderId="65" xfId="0" applyNumberFormat="1" applyFont="1" applyFill="1" applyBorder="1" applyAlignment="1" applyProtection="1">
      <alignment horizontal="right"/>
      <protection locked="0"/>
    </xf>
    <xf numFmtId="3" fontId="4" fillId="24" borderId="24" xfId="0" applyNumberFormat="1" applyFont="1" applyFill="1" applyBorder="1" applyAlignment="1" applyProtection="1">
      <alignment horizontal="right"/>
      <protection locked="0"/>
    </xf>
    <xf numFmtId="3" fontId="4" fillId="0" borderId="49" xfId="0" applyNumberFormat="1" applyFont="1" applyBorder="1" applyAlignment="1">
      <alignment horizontal="right"/>
    </xf>
    <xf numFmtId="164" fontId="0" fillId="0" borderId="34" xfId="0" applyNumberFormat="1" applyBorder="1"/>
    <xf numFmtId="3" fontId="0" fillId="24" borderId="50" xfId="0" applyNumberFormat="1" applyFill="1" applyBorder="1" applyProtection="1">
      <protection locked="0"/>
    </xf>
    <xf numFmtId="3" fontId="3" fillId="0" borderId="0" xfId="0" applyNumberFormat="1" applyFont="1"/>
    <xf numFmtId="3" fontId="3" fillId="0" borderId="10" xfId="0" applyNumberFormat="1" applyFont="1" applyBorder="1" applyAlignment="1">
      <alignment horizontal="center"/>
    </xf>
    <xf numFmtId="3" fontId="0" fillId="22" borderId="46" xfId="0" applyNumberFormat="1" applyFill="1" applyBorder="1"/>
    <xf numFmtId="3" fontId="0" fillId="22" borderId="48" xfId="0" applyNumberFormat="1" applyFill="1" applyBorder="1"/>
    <xf numFmtId="3" fontId="0" fillId="22" borderId="67" xfId="0" applyNumberFormat="1" applyFill="1" applyBorder="1"/>
    <xf numFmtId="3" fontId="3" fillId="0" borderId="27" xfId="0" applyNumberFormat="1" applyFont="1" applyBorder="1"/>
    <xf numFmtId="0" fontId="0" fillId="0" borderId="27" xfId="0" applyBorder="1"/>
    <xf numFmtId="3" fontId="3" fillId="0" borderId="27" xfId="0" applyNumberFormat="1" applyFont="1" applyBorder="1" applyAlignment="1">
      <alignment horizontal="left"/>
    </xf>
    <xf numFmtId="3" fontId="3" fillId="0" borderId="56" xfId="0" applyNumberFormat="1" applyFont="1" applyBorder="1"/>
    <xf numFmtId="1" fontId="0" fillId="0" borderId="0" xfId="0" applyNumberFormat="1"/>
    <xf numFmtId="3" fontId="4" fillId="22" borderId="49" xfId="0" applyNumberFormat="1" applyFont="1" applyFill="1" applyBorder="1" applyAlignment="1">
      <alignment horizontal="center"/>
    </xf>
    <xf numFmtId="0" fontId="4" fillId="23" borderId="34" xfId="0" applyFont="1" applyFill="1" applyBorder="1"/>
    <xf numFmtId="3" fontId="4" fillId="0" borderId="34" xfId="0" applyNumberFormat="1" applyFont="1" applyBorder="1"/>
    <xf numFmtId="3" fontId="4" fillId="24" borderId="15" xfId="0" applyNumberFormat="1" applyFont="1" applyFill="1" applyBorder="1" applyAlignment="1" applyProtection="1">
      <alignment horizontal="right"/>
      <protection locked="0"/>
    </xf>
    <xf numFmtId="3" fontId="0" fillId="24" borderId="39" xfId="0" applyNumberFormat="1" applyFill="1" applyBorder="1" applyAlignment="1" applyProtection="1">
      <alignment horizontal="center" wrapText="1"/>
      <protection locked="0"/>
    </xf>
    <xf numFmtId="3" fontId="4" fillId="22" borderId="23" xfId="0" applyNumberFormat="1" applyFont="1" applyFill="1" applyBorder="1"/>
    <xf numFmtId="3" fontId="4" fillId="22" borderId="41" xfId="0" applyNumberFormat="1" applyFont="1" applyFill="1" applyBorder="1"/>
    <xf numFmtId="3" fontId="4" fillId="24" borderId="18" xfId="0" applyNumberFormat="1" applyFont="1" applyFill="1" applyBorder="1" applyAlignment="1" applyProtection="1">
      <alignment horizontal="right"/>
      <protection locked="0"/>
    </xf>
    <xf numFmtId="164" fontId="0" fillId="0" borderId="12" xfId="0" applyNumberFormat="1" applyBorder="1"/>
    <xf numFmtId="3" fontId="0" fillId="24" borderId="42" xfId="0" applyNumberFormat="1" applyFill="1" applyBorder="1" applyProtection="1">
      <protection locked="0"/>
    </xf>
    <xf numFmtId="3" fontId="4" fillId="24" borderId="58" xfId="0" applyNumberFormat="1" applyFont="1" applyFill="1" applyBorder="1" applyProtection="1">
      <protection locked="0"/>
    </xf>
    <xf numFmtId="3" fontId="4" fillId="24" borderId="59" xfId="0" applyNumberFormat="1" applyFont="1" applyFill="1" applyBorder="1" applyProtection="1">
      <protection locked="0"/>
    </xf>
    <xf numFmtId="3" fontId="4" fillId="24" borderId="15" xfId="0" applyNumberFormat="1" applyFont="1" applyFill="1" applyBorder="1" applyProtection="1">
      <protection locked="0"/>
    </xf>
    <xf numFmtId="3" fontId="4" fillId="24" borderId="17" xfId="0" applyNumberFormat="1" applyFont="1" applyFill="1" applyBorder="1" applyProtection="1">
      <protection locked="0"/>
    </xf>
    <xf numFmtId="3" fontId="4" fillId="24" borderId="57" xfId="0" applyNumberFormat="1" applyFont="1" applyFill="1" applyBorder="1" applyProtection="1">
      <protection locked="0"/>
    </xf>
    <xf numFmtId="3" fontId="4" fillId="24" borderId="56" xfId="0" applyNumberFormat="1" applyFont="1" applyFill="1" applyBorder="1" applyProtection="1">
      <protection locked="0"/>
    </xf>
    <xf numFmtId="3" fontId="3" fillId="0" borderId="56" xfId="0" applyNumberFormat="1" applyFont="1" applyBorder="1" applyAlignment="1">
      <alignment horizontal="left" wrapText="1"/>
    </xf>
    <xf numFmtId="3" fontId="4" fillId="0" borderId="56" xfId="0" applyNumberFormat="1" applyFont="1" applyBorder="1" applyAlignment="1">
      <alignment horizontal="right"/>
    </xf>
    <xf numFmtId="164" fontId="0" fillId="0" borderId="26" xfId="0" applyNumberFormat="1" applyBorder="1"/>
    <xf numFmtId="0" fontId="2" fillId="0" borderId="21" xfId="0" applyFont="1" applyBorder="1"/>
    <xf numFmtId="3" fontId="4" fillId="27" borderId="10" xfId="0" applyNumberFormat="1" applyFont="1" applyFill="1" applyBorder="1" applyProtection="1">
      <protection locked="0"/>
    </xf>
    <xf numFmtId="3" fontId="4" fillId="26" borderId="10" xfId="0" applyNumberFormat="1" applyFont="1" applyFill="1" applyBorder="1"/>
    <xf numFmtId="166" fontId="6" fillId="0" borderId="0" xfId="0" applyNumberFormat="1" applyFont="1"/>
    <xf numFmtId="14" fontId="6" fillId="0" borderId="0" xfId="0" applyNumberFormat="1" applyFont="1"/>
    <xf numFmtId="3" fontId="2" fillId="0" borderId="40" xfId="0" applyNumberFormat="1" applyFont="1" applyBorder="1" applyAlignment="1">
      <alignment horizontal="center" wrapText="1"/>
    </xf>
    <xf numFmtId="3" fontId="4" fillId="23" borderId="22" xfId="0" applyNumberFormat="1" applyFont="1" applyFill="1" applyBorder="1"/>
    <xf numFmtId="3" fontId="4" fillId="24" borderId="22" xfId="0" applyNumberFormat="1" applyFont="1" applyFill="1" applyBorder="1" applyProtection="1">
      <protection locked="0"/>
    </xf>
    <xf numFmtId="3" fontId="4" fillId="22" borderId="22" xfId="0" applyNumberFormat="1" applyFont="1" applyFill="1" applyBorder="1"/>
    <xf numFmtId="3" fontId="4" fillId="23" borderId="79" xfId="0" applyNumberFormat="1" applyFont="1" applyFill="1" applyBorder="1"/>
    <xf numFmtId="3" fontId="4" fillId="22" borderId="79" xfId="0" applyNumberFormat="1" applyFont="1" applyFill="1" applyBorder="1"/>
    <xf numFmtId="3" fontId="4" fillId="24" borderId="82" xfId="0" applyNumberFormat="1" applyFont="1" applyFill="1" applyBorder="1" applyAlignment="1" applyProtection="1">
      <alignment horizontal="right"/>
      <protection locked="0"/>
    </xf>
    <xf numFmtId="3" fontId="0" fillId="24" borderId="81" xfId="0" applyNumberFormat="1" applyFill="1" applyBorder="1" applyProtection="1">
      <protection locked="0"/>
    </xf>
    <xf numFmtId="0" fontId="2" fillId="0" borderId="0" xfId="0" applyFont="1"/>
    <xf numFmtId="0" fontId="2" fillId="0" borderId="12" xfId="0" applyFont="1" applyBorder="1"/>
    <xf numFmtId="3" fontId="2" fillId="22" borderId="20" xfId="0" applyNumberFormat="1" applyFont="1" applyFill="1" applyBorder="1"/>
    <xf numFmtId="3" fontId="2" fillId="22" borderId="10" xfId="0" applyNumberFormat="1" applyFont="1" applyFill="1" applyBorder="1"/>
    <xf numFmtId="3" fontId="2" fillId="22" borderId="21" xfId="0" applyNumberFormat="1" applyFont="1" applyFill="1" applyBorder="1"/>
    <xf numFmtId="3" fontId="2" fillId="22" borderId="12" xfId="0" applyNumberFormat="1" applyFont="1" applyFill="1" applyBorder="1"/>
    <xf numFmtId="3" fontId="2" fillId="24" borderId="10" xfId="0" applyNumberFormat="1" applyFont="1" applyFill="1" applyBorder="1" applyProtection="1">
      <protection locked="0"/>
    </xf>
    <xf numFmtId="3" fontId="2" fillId="22" borderId="34" xfId="0" applyNumberFormat="1" applyFont="1" applyFill="1" applyBorder="1"/>
    <xf numFmtId="3" fontId="2" fillId="0" borderId="19" xfId="0" applyNumberFormat="1" applyFont="1" applyBorder="1"/>
    <xf numFmtId="3" fontId="2" fillId="0" borderId="0" xfId="0" applyNumberFormat="1" applyFont="1"/>
    <xf numFmtId="3" fontId="2" fillId="24" borderId="20" xfId="0" applyNumberFormat="1" applyFont="1" applyFill="1" applyBorder="1" applyProtection="1">
      <protection locked="0"/>
    </xf>
    <xf numFmtId="3" fontId="2" fillId="22" borderId="22" xfId="0" applyNumberFormat="1" applyFont="1" applyFill="1" applyBorder="1"/>
    <xf numFmtId="3" fontId="2" fillId="22" borderId="51" xfId="0" applyNumberFormat="1" applyFont="1" applyFill="1" applyBorder="1"/>
    <xf numFmtId="3" fontId="2" fillId="0" borderId="30" xfId="0" applyNumberFormat="1" applyFont="1" applyBorder="1"/>
    <xf numFmtId="167" fontId="3" fillId="0" borderId="0" xfId="42" applyNumberFormat="1" applyFont="1" applyBorder="1" applyAlignment="1">
      <alignment horizontal="left" wrapText="1"/>
    </xf>
    <xf numFmtId="0" fontId="3" fillId="0" borderId="0" xfId="0" applyFont="1" applyAlignment="1">
      <alignment horizontal="right" wrapText="1"/>
    </xf>
    <xf numFmtId="0" fontId="3" fillId="0" borderId="0" xfId="0" applyFont="1" applyAlignment="1">
      <alignment horizontal="left" wrapText="1"/>
    </xf>
    <xf numFmtId="167" fontId="0" fillId="0" borderId="0" xfId="42" applyNumberFormat="1" applyFont="1"/>
    <xf numFmtId="0" fontId="2" fillId="0" borderId="0" xfId="0" applyFont="1" applyAlignment="1">
      <alignment horizontal="right"/>
    </xf>
    <xf numFmtId="3" fontId="2" fillId="0" borderId="26" xfId="0" applyNumberFormat="1" applyFont="1" applyBorder="1" applyAlignment="1">
      <alignment horizontal="right"/>
    </xf>
    <xf numFmtId="0" fontId="0" fillId="0" borderId="0" xfId="0" applyAlignment="1">
      <alignment horizontal="right"/>
    </xf>
    <xf numFmtId="0" fontId="0" fillId="0" borderId="56" xfId="0" applyBorder="1" applyAlignment="1">
      <alignment horizontal="right"/>
    </xf>
    <xf numFmtId="3" fontId="2" fillId="0" borderId="27" xfId="0" applyNumberFormat="1" applyFont="1" applyBorder="1" applyAlignment="1">
      <alignment horizontal="right"/>
    </xf>
    <xf numFmtId="0" fontId="2" fillId="0" borderId="0" xfId="0" applyFont="1" applyAlignment="1">
      <alignment wrapText="1"/>
    </xf>
    <xf numFmtId="1" fontId="3" fillId="0" borderId="0" xfId="0" applyNumberFormat="1" applyFont="1" applyAlignment="1">
      <alignment horizontal="left"/>
    </xf>
    <xf numFmtId="165" fontId="0" fillId="0" borderId="0" xfId="0" applyNumberFormat="1" applyAlignment="1">
      <alignment horizontal="right"/>
    </xf>
    <xf numFmtId="3" fontId="0" fillId="0" borderId="0" xfId="42" applyNumberFormat="1" applyFont="1" applyAlignment="1">
      <alignment horizontal="right"/>
    </xf>
    <xf numFmtId="3" fontId="0" fillId="0" borderId="0" xfId="0" applyNumberFormat="1" applyAlignment="1">
      <alignment horizontal="right"/>
    </xf>
    <xf numFmtId="3" fontId="0" fillId="0" borderId="0" xfId="42" applyNumberFormat="1" applyFont="1" applyAlignment="1">
      <alignment horizontal="right" wrapText="1"/>
    </xf>
    <xf numFmtId="3" fontId="0" fillId="0" borderId="0" xfId="42" applyNumberFormat="1" applyFont="1" applyFill="1" applyBorder="1" applyAlignment="1">
      <alignment horizontal="right"/>
    </xf>
    <xf numFmtId="3" fontId="0" fillId="0" borderId="78" xfId="0" applyNumberFormat="1" applyBorder="1" applyAlignment="1">
      <alignment horizontal="center"/>
    </xf>
    <xf numFmtId="3" fontId="0" fillId="0" borderId="0" xfId="0" applyNumberFormat="1" applyAlignment="1">
      <alignment horizontal="center"/>
    </xf>
    <xf numFmtId="0" fontId="2" fillId="0" borderId="17" xfId="0" applyFont="1" applyBorder="1"/>
    <xf numFmtId="0" fontId="2" fillId="0" borderId="65" xfId="0" applyFont="1" applyBorder="1"/>
    <xf numFmtId="3" fontId="0" fillId="0" borderId="0" xfId="0" applyNumberFormat="1" applyAlignment="1">
      <alignment horizontal="left"/>
    </xf>
    <xf numFmtId="3" fontId="0" fillId="24" borderId="17" xfId="0" applyNumberFormat="1" applyFill="1" applyBorder="1" applyAlignment="1" applyProtection="1">
      <alignment horizontal="right"/>
      <protection locked="0"/>
    </xf>
    <xf numFmtId="3" fontId="0" fillId="24" borderId="58" xfId="0" applyNumberFormat="1" applyFill="1" applyBorder="1" applyAlignment="1" applyProtection="1">
      <alignment horizontal="right"/>
      <protection locked="0"/>
    </xf>
    <xf numFmtId="3" fontId="0" fillId="24" borderId="15" xfId="0" applyNumberFormat="1" applyFill="1" applyBorder="1" applyAlignment="1" applyProtection="1">
      <alignment horizontal="right"/>
      <protection locked="0"/>
    </xf>
    <xf numFmtId="3" fontId="0" fillId="24" borderId="57" xfId="0" applyNumberFormat="1" applyFill="1" applyBorder="1" applyAlignment="1" applyProtection="1">
      <alignment horizontal="right"/>
      <protection locked="0"/>
    </xf>
    <xf numFmtId="3" fontId="0" fillId="24" borderId="56" xfId="0" applyNumberFormat="1" applyFill="1" applyBorder="1" applyAlignment="1" applyProtection="1">
      <alignment horizontal="right"/>
      <protection locked="0"/>
    </xf>
    <xf numFmtId="3" fontId="0" fillId="22" borderId="61" xfId="0" applyNumberFormat="1" applyFill="1" applyBorder="1" applyAlignment="1">
      <alignment horizontal="right"/>
    </xf>
    <xf numFmtId="3" fontId="0" fillId="22" borderId="12" xfId="0" applyNumberFormat="1" applyFill="1" applyBorder="1" applyAlignment="1">
      <alignment horizontal="right"/>
    </xf>
    <xf numFmtId="3" fontId="0" fillId="22" borderId="19" xfId="0" applyNumberFormat="1" applyFill="1" applyBorder="1" applyAlignment="1">
      <alignment horizontal="right"/>
    </xf>
    <xf numFmtId="3" fontId="0" fillId="22" borderId="53" xfId="0" applyNumberFormat="1" applyFill="1" applyBorder="1" applyAlignment="1">
      <alignment horizontal="right"/>
    </xf>
    <xf numFmtId="164" fontId="2" fillId="0" borderId="20" xfId="0" applyNumberFormat="1" applyFont="1" applyBorder="1"/>
    <xf numFmtId="3" fontId="2" fillId="24" borderId="12" xfId="0" applyNumberFormat="1" applyFont="1" applyFill="1" applyBorder="1" applyProtection="1">
      <protection locked="0"/>
    </xf>
    <xf numFmtId="3" fontId="2" fillId="23" borderId="21" xfId="0" applyNumberFormat="1" applyFont="1" applyFill="1" applyBorder="1"/>
    <xf numFmtId="168" fontId="0" fillId="0" borderId="0" xfId="43" applyNumberFormat="1" applyFont="1" applyProtection="1"/>
    <xf numFmtId="0" fontId="4" fillId="0" borderId="21" xfId="0" applyFont="1" applyBorder="1"/>
    <xf numFmtId="38" fontId="4" fillId="24" borderId="10" xfId="0" applyNumberFormat="1" applyFont="1" applyFill="1" applyBorder="1" applyAlignment="1" applyProtection="1">
      <alignment horizontal="right"/>
      <protection locked="0"/>
    </xf>
    <xf numFmtId="38" fontId="4" fillId="22" borderId="10" xfId="0" applyNumberFormat="1" applyFont="1" applyFill="1" applyBorder="1" applyAlignment="1">
      <alignment horizontal="right"/>
    </xf>
    <xf numFmtId="38" fontId="4" fillId="0" borderId="10" xfId="0" applyNumberFormat="1" applyFont="1" applyBorder="1" applyAlignment="1">
      <alignment horizontal="right"/>
    </xf>
    <xf numFmtId="38" fontId="4" fillId="0" borderId="12" xfId="0" applyNumberFormat="1" applyFont="1" applyBorder="1"/>
    <xf numFmtId="38" fontId="2" fillId="0" borderId="10" xfId="0" applyNumberFormat="1" applyFont="1" applyBorder="1" applyAlignment="1">
      <alignment horizontal="right"/>
    </xf>
    <xf numFmtId="38" fontId="3" fillId="0" borderId="10" xfId="0" applyNumberFormat="1" applyFont="1" applyBorder="1" applyAlignment="1">
      <alignment horizontal="center" wrapText="1"/>
    </xf>
    <xf numFmtId="38" fontId="3" fillId="0" borderId="12" xfId="0" applyNumberFormat="1" applyFont="1" applyBorder="1" applyAlignment="1">
      <alignment horizontal="center" wrapText="1"/>
    </xf>
    <xf numFmtId="38" fontId="0" fillId="0" borderId="0" xfId="0" applyNumberFormat="1" applyAlignment="1">
      <alignment wrapText="1"/>
    </xf>
    <xf numFmtId="38" fontId="0" fillId="0" borderId="0" xfId="0" applyNumberFormat="1"/>
    <xf numFmtId="38" fontId="0" fillId="26" borderId="10" xfId="0" applyNumberFormat="1" applyFill="1" applyBorder="1"/>
    <xf numFmtId="38" fontId="3" fillId="0" borderId="26" xfId="0" applyNumberFormat="1" applyFont="1" applyBorder="1" applyAlignment="1">
      <alignment horizontal="left" wrapText="1"/>
    </xf>
    <xf numFmtId="38" fontId="4" fillId="0" borderId="0" xfId="0" applyNumberFormat="1" applyFont="1" applyAlignment="1">
      <alignment horizontal="right"/>
    </xf>
    <xf numFmtId="38" fontId="3" fillId="0" borderId="11" xfId="0" applyNumberFormat="1" applyFont="1" applyBorder="1" applyAlignment="1">
      <alignment horizontal="center"/>
    </xf>
    <xf numFmtId="38" fontId="4" fillId="0" borderId="11" xfId="0" applyNumberFormat="1" applyFont="1" applyBorder="1" applyAlignment="1">
      <alignment horizontal="right"/>
    </xf>
    <xf numFmtId="3" fontId="0" fillId="27" borderId="10" xfId="0" applyNumberFormat="1" applyFill="1" applyBorder="1" applyAlignment="1" applyProtection="1">
      <alignment horizontal="right"/>
      <protection locked="0"/>
    </xf>
    <xf numFmtId="3" fontId="0" fillId="27" borderId="21" xfId="0" applyNumberFormat="1" applyFill="1" applyBorder="1" applyAlignment="1" applyProtection="1">
      <alignment horizontal="right"/>
      <protection locked="0"/>
    </xf>
    <xf numFmtId="3" fontId="0" fillId="27" borderId="14" xfId="0" applyNumberFormat="1" applyFill="1" applyBorder="1" applyAlignment="1" applyProtection="1">
      <alignment horizontal="right"/>
      <protection locked="0"/>
    </xf>
    <xf numFmtId="3" fontId="0" fillId="27" borderId="0" xfId="0" applyNumberFormat="1" applyFill="1" applyAlignment="1" applyProtection="1">
      <alignment horizontal="right"/>
      <protection locked="0"/>
    </xf>
    <xf numFmtId="3" fontId="0" fillId="27" borderId="12" xfId="0" applyNumberFormat="1" applyFill="1" applyBorder="1" applyAlignment="1" applyProtection="1">
      <alignment horizontal="right"/>
      <protection locked="0"/>
    </xf>
    <xf numFmtId="3" fontId="0" fillId="27" borderId="36" xfId="0" applyNumberFormat="1" applyFill="1" applyBorder="1" applyAlignment="1" applyProtection="1">
      <alignment horizontal="right"/>
      <protection locked="0"/>
    </xf>
    <xf numFmtId="3" fontId="0" fillId="27" borderId="13" xfId="0" applyNumberFormat="1" applyFill="1" applyBorder="1" applyAlignment="1" applyProtection="1">
      <alignment horizontal="right"/>
      <protection locked="0"/>
    </xf>
    <xf numFmtId="3" fontId="0" fillId="27" borderId="26" xfId="0" applyNumberFormat="1" applyFill="1" applyBorder="1" applyAlignment="1" applyProtection="1">
      <alignment horizontal="right"/>
      <protection locked="0"/>
    </xf>
    <xf numFmtId="3" fontId="0" fillId="27" borderId="68" xfId="0" applyNumberFormat="1" applyFill="1" applyBorder="1" applyAlignment="1" applyProtection="1">
      <alignment horizontal="right"/>
      <protection locked="0"/>
    </xf>
    <xf numFmtId="3" fontId="0" fillId="27" borderId="11" xfId="0" applyNumberFormat="1" applyFill="1" applyBorder="1" applyAlignment="1" applyProtection="1">
      <alignment horizontal="right"/>
      <protection locked="0"/>
    </xf>
    <xf numFmtId="3" fontId="0" fillId="27" borderId="37" xfId="0" applyNumberFormat="1" applyFill="1" applyBorder="1" applyAlignment="1" applyProtection="1">
      <alignment horizontal="right"/>
      <protection locked="0"/>
    </xf>
    <xf numFmtId="3" fontId="0" fillId="27" borderId="38" xfId="0" applyNumberFormat="1" applyFill="1" applyBorder="1" applyAlignment="1" applyProtection="1">
      <alignment horizontal="right"/>
      <protection locked="0"/>
    </xf>
    <xf numFmtId="3" fontId="2" fillId="24" borderId="10" xfId="0" quotePrefix="1" applyNumberFormat="1" applyFont="1" applyFill="1" applyBorder="1" applyProtection="1">
      <protection locked="0"/>
    </xf>
    <xf numFmtId="49" fontId="2" fillId="0" borderId="0" xfId="0" quotePrefix="1" applyNumberFormat="1" applyFont="1"/>
    <xf numFmtId="38" fontId="3" fillId="0" borderId="10" xfId="0" quotePrefix="1" applyNumberFormat="1" applyFont="1" applyBorder="1" applyAlignment="1">
      <alignment horizontal="center" wrapText="1"/>
    </xf>
    <xf numFmtId="0" fontId="5" fillId="0" borderId="0" xfId="44" applyFont="1" applyAlignment="1" applyProtection="1"/>
    <xf numFmtId="37" fontId="2" fillId="0" borderId="0" xfId="44" quotePrefix="1" applyNumberFormat="1" applyAlignment="1" applyProtection="1">
      <alignment horizontal="center"/>
    </xf>
    <xf numFmtId="37" fontId="3" fillId="0" borderId="0" xfId="44" quotePrefix="1" applyNumberFormat="1" applyFont="1" applyBorder="1" applyAlignment="1" applyProtection="1">
      <alignment horizontal="center"/>
    </xf>
    <xf numFmtId="37" fontId="2" fillId="0" borderId="0" xfId="44" applyNumberFormat="1" applyProtection="1"/>
    <xf numFmtId="37" fontId="0" fillId="0" borderId="0" xfId="0" applyNumberFormat="1"/>
    <xf numFmtId="0" fontId="2" fillId="0" borderId="0" xfId="45"/>
    <xf numFmtId="37" fontId="5" fillId="0" borderId="0" xfId="44" applyNumberFormat="1" applyFont="1" applyAlignment="1" applyProtection="1">
      <alignment horizontal="left"/>
    </xf>
    <xf numFmtId="0" fontId="3" fillId="0" borderId="0" xfId="45" applyFont="1" applyAlignment="1">
      <alignment wrapText="1"/>
    </xf>
    <xf numFmtId="170" fontId="3" fillId="0" borderId="0" xfId="45" applyNumberFormat="1" applyFont="1" applyAlignment="1">
      <alignment horizontal="right" wrapText="1"/>
    </xf>
    <xf numFmtId="3" fontId="3" fillId="0" borderId="0" xfId="45" applyNumberFormat="1" applyFont="1" applyAlignment="1">
      <alignment horizontal="right" wrapText="1"/>
    </xf>
    <xf numFmtId="170" fontId="2" fillId="0" borderId="0" xfId="45" applyNumberFormat="1"/>
    <xf numFmtId="3" fontId="2" fillId="0" borderId="0" xfId="45" applyNumberFormat="1"/>
    <xf numFmtId="167" fontId="0" fillId="0" borderId="0" xfId="48" applyNumberFormat="1" applyFont="1" applyBorder="1" applyAlignment="1" applyProtection="1">
      <alignment horizontal="right"/>
    </xf>
    <xf numFmtId="167" fontId="3" fillId="0" borderId="0" xfId="48" applyNumberFormat="1" applyFont="1" applyBorder="1" applyProtection="1"/>
    <xf numFmtId="170" fontId="3" fillId="0" borderId="0" xfId="45" applyNumberFormat="1" applyFont="1" applyAlignment="1">
      <alignment horizontal="left"/>
    </xf>
    <xf numFmtId="0" fontId="27" fillId="0" borderId="0" xfId="45" applyFont="1" applyAlignment="1">
      <alignment horizontal="left" wrapText="1"/>
    </xf>
    <xf numFmtId="0" fontId="2" fillId="0" borderId="0" xfId="45" applyAlignment="1">
      <alignment horizontal="left"/>
    </xf>
    <xf numFmtId="0" fontId="28" fillId="0" borderId="0" xfId="45" applyFont="1" applyAlignment="1">
      <alignment horizontal="left" wrapText="1"/>
    </xf>
    <xf numFmtId="3" fontId="2" fillId="0" borderId="0" xfId="45" applyNumberFormat="1" applyAlignment="1">
      <alignment horizontal="right"/>
    </xf>
    <xf numFmtId="0" fontId="3" fillId="0" borderId="0" xfId="45" applyFont="1"/>
    <xf numFmtId="0" fontId="2" fillId="0" borderId="0" xfId="45" applyAlignment="1">
      <alignment wrapText="1"/>
    </xf>
    <xf numFmtId="3" fontId="2" fillId="0" borderId="0" xfId="46" applyNumberFormat="1" applyProtection="1"/>
    <xf numFmtId="168" fontId="2" fillId="0" borderId="27" xfId="0" applyNumberFormat="1" applyFont="1" applyBorder="1" applyAlignment="1">
      <alignment horizontal="right"/>
    </xf>
    <xf numFmtId="168" fontId="2" fillId="0" borderId="26" xfId="0" applyNumberFormat="1" applyFont="1" applyBorder="1" applyAlignment="1">
      <alignment horizontal="right"/>
    </xf>
    <xf numFmtId="168" fontId="0" fillId="0" borderId="26" xfId="0" applyNumberFormat="1" applyBorder="1" applyAlignment="1">
      <alignment horizontal="right" wrapText="1"/>
    </xf>
    <xf numFmtId="167" fontId="0" fillId="0" borderId="0" xfId="42" applyNumberFormat="1" applyFont="1" applyBorder="1" applyAlignment="1">
      <alignment horizontal="right" wrapText="1"/>
    </xf>
    <xf numFmtId="0" fontId="30" fillId="0" borderId="0" xfId="0" applyFont="1" applyAlignment="1">
      <alignment horizontal="left" indent="1"/>
    </xf>
    <xf numFmtId="167" fontId="29" fillId="0" borderId="0" xfId="42" applyNumberFormat="1" applyFont="1" applyFill="1" applyBorder="1" applyAlignment="1">
      <alignment horizontal="right"/>
    </xf>
    <xf numFmtId="3" fontId="2" fillId="0" borderId="0" xfId="0" applyNumberFormat="1" applyFont="1" applyAlignment="1">
      <alignment horizontal="right"/>
    </xf>
    <xf numFmtId="3" fontId="0" fillId="0" borderId="27" xfId="0" applyNumberFormat="1" applyBorder="1" applyAlignment="1">
      <alignment horizontal="right"/>
    </xf>
    <xf numFmtId="3" fontId="2" fillId="0" borderId="0" xfId="42" applyNumberFormat="1" applyFont="1" applyAlignment="1">
      <alignment horizontal="right" wrapText="1"/>
    </xf>
    <xf numFmtId="3" fontId="0" fillId="0" borderId="78" xfId="0" applyNumberFormat="1" applyBorder="1"/>
    <xf numFmtId="3" fontId="2" fillId="0" borderId="0" xfId="46" applyNumberFormat="1"/>
    <xf numFmtId="3" fontId="4" fillId="22" borderId="53" xfId="0" applyNumberFormat="1" applyFont="1" applyFill="1" applyBorder="1" applyAlignment="1">
      <alignment horizontal="right"/>
    </xf>
    <xf numFmtId="3" fontId="4" fillId="22" borderId="49" xfId="0" applyNumberFormat="1" applyFont="1" applyFill="1" applyBorder="1" applyAlignment="1">
      <alignment horizontal="right"/>
    </xf>
    <xf numFmtId="3" fontId="4" fillId="23" borderId="51" xfId="0" applyNumberFormat="1" applyFont="1" applyFill="1" applyBorder="1"/>
    <xf numFmtId="3" fontId="4" fillId="24" borderId="51" xfId="0" applyNumberFormat="1" applyFont="1" applyFill="1" applyBorder="1" applyProtection="1">
      <protection locked="0"/>
    </xf>
    <xf numFmtId="3" fontId="4" fillId="22" borderId="51" xfId="0" applyNumberFormat="1" applyFont="1" applyFill="1" applyBorder="1"/>
    <xf numFmtId="164" fontId="0" fillId="0" borderId="51" xfId="0" applyNumberFormat="1" applyBorder="1"/>
    <xf numFmtId="3" fontId="0" fillId="0" borderId="72" xfId="0" applyNumberFormat="1" applyBorder="1" applyAlignment="1">
      <alignment horizontal="center"/>
    </xf>
    <xf numFmtId="3" fontId="4" fillId="24" borderId="87" xfId="0" applyNumberFormat="1" applyFont="1" applyFill="1" applyBorder="1" applyAlignment="1" applyProtection="1">
      <alignment horizontal="right"/>
      <protection locked="0"/>
    </xf>
    <xf numFmtId="0" fontId="5" fillId="0" borderId="0" xfId="44" applyFont="1" applyAlignment="1">
      <alignment horizontal="centerContinuous"/>
    </xf>
    <xf numFmtId="37" fontId="5" fillId="0" borderId="0" xfId="44" applyNumberFormat="1" applyFont="1" applyAlignment="1">
      <alignment horizontal="centerContinuous"/>
    </xf>
    <xf numFmtId="37" fontId="2" fillId="0" borderId="0" xfId="44" applyNumberFormat="1" applyBorder="1"/>
    <xf numFmtId="37" fontId="2" fillId="0" borderId="0" xfId="44" quotePrefix="1" applyNumberFormat="1" applyAlignment="1" applyProtection="1">
      <alignment horizontal="center"/>
      <protection locked="0"/>
    </xf>
    <xf numFmtId="37" fontId="3" fillId="0" borderId="0" xfId="44" quotePrefix="1" applyNumberFormat="1" applyFont="1" applyBorder="1" applyAlignment="1" applyProtection="1">
      <alignment horizontal="center"/>
      <protection locked="0"/>
    </xf>
    <xf numFmtId="0" fontId="3" fillId="0" borderId="83" xfId="44" applyFont="1" applyBorder="1" applyAlignment="1" applyProtection="1">
      <alignment horizontal="right" wrapText="1"/>
      <protection locked="0"/>
    </xf>
    <xf numFmtId="37" fontId="3" fillId="0" borderId="83" xfId="44" applyNumberFormat="1" applyFont="1" applyBorder="1" applyAlignment="1">
      <alignment horizontal="right" wrapText="1"/>
    </xf>
    <xf numFmtId="0" fontId="2" fillId="0" borderId="0" xfId="44" applyProtection="1">
      <protection locked="0"/>
    </xf>
    <xf numFmtId="37" fontId="2" fillId="0" borderId="0" xfId="44" applyNumberFormat="1"/>
    <xf numFmtId="3" fontId="2" fillId="0" borderId="0" xfId="44" applyNumberFormat="1"/>
    <xf numFmtId="0" fontId="2" fillId="0" borderId="0" xfId="44" applyAlignment="1" applyProtection="1">
      <alignment horizontal="right"/>
      <protection locked="0"/>
    </xf>
    <xf numFmtId="0" fontId="3" fillId="0" borderId="0" xfId="44" applyFont="1" applyAlignment="1" applyProtection="1">
      <alignment horizontal="right"/>
      <protection locked="0"/>
    </xf>
    <xf numFmtId="37" fontId="3" fillId="0" borderId="0" xfId="44" applyNumberFormat="1" applyFont="1"/>
    <xf numFmtId="3" fontId="3" fillId="0" borderId="0" xfId="44" applyNumberFormat="1" applyFont="1"/>
    <xf numFmtId="37" fontId="2" fillId="0" borderId="0" xfId="0" applyNumberFormat="1" applyFont="1"/>
    <xf numFmtId="169" fontId="3" fillId="0" borderId="0" xfId="0" quotePrefix="1" applyNumberFormat="1" applyFont="1" applyAlignment="1">
      <alignment horizontal="left"/>
    </xf>
    <xf numFmtId="3" fontId="2" fillId="0" borderId="0" xfId="46" applyNumberFormat="1" applyAlignment="1">
      <alignment horizontal="right"/>
    </xf>
    <xf numFmtId="3" fontId="3" fillId="0" borderId="0" xfId="46" applyNumberFormat="1" applyFont="1" applyAlignment="1">
      <alignment horizontal="right"/>
    </xf>
    <xf numFmtId="3" fontId="2" fillId="0" borderId="0" xfId="46" applyNumberFormat="1" applyFill="1"/>
    <xf numFmtId="0" fontId="2" fillId="0" borderId="0" xfId="46" applyAlignment="1">
      <alignment horizontal="right"/>
    </xf>
    <xf numFmtId="0" fontId="3" fillId="0" borderId="0" xfId="46" applyFont="1" applyAlignment="1">
      <alignment horizontal="right"/>
    </xf>
    <xf numFmtId="3" fontId="3" fillId="0" borderId="0" xfId="46" applyNumberFormat="1" applyFont="1" applyFill="1"/>
    <xf numFmtId="0" fontId="2" fillId="0" borderId="84" xfId="46" applyBorder="1"/>
    <xf numFmtId="3" fontId="2" fillId="0" borderId="84" xfId="46" applyNumberFormat="1" applyBorder="1"/>
    <xf numFmtId="172" fontId="3" fillId="0" borderId="0" xfId="44" applyNumberFormat="1" applyFont="1" applyAlignment="1">
      <alignment horizontal="left"/>
    </xf>
    <xf numFmtId="3" fontId="2" fillId="0" borderId="0" xfId="46" applyNumberFormat="1" applyAlignment="1">
      <alignment horizontal="centerContinuous"/>
    </xf>
    <xf numFmtId="3" fontId="3" fillId="0" borderId="0" xfId="46" applyNumberFormat="1" applyFont="1" applyAlignment="1">
      <alignment horizontal="centerContinuous"/>
    </xf>
    <xf numFmtId="3" fontId="3" fillId="0" borderId="0" xfId="46" applyNumberFormat="1" applyFont="1"/>
    <xf numFmtId="37" fontId="3" fillId="0" borderId="0" xfId="0" quotePrefix="1" applyNumberFormat="1" applyFont="1"/>
    <xf numFmtId="172" fontId="3" fillId="0" borderId="0" xfId="0" applyNumberFormat="1" applyFont="1" applyAlignment="1">
      <alignment horizontal="left"/>
    </xf>
    <xf numFmtId="0" fontId="3" fillId="0" borderId="27" xfId="0" applyFont="1" applyBorder="1" applyAlignment="1">
      <alignment wrapText="1"/>
    </xf>
    <xf numFmtId="3" fontId="3" fillId="0" borderId="27" xfId="0" applyNumberFormat="1" applyFont="1" applyBorder="1" applyAlignment="1">
      <alignment horizontal="right" wrapText="1"/>
    </xf>
    <xf numFmtId="3" fontId="1" fillId="0" borderId="56" xfId="47" applyNumberFormat="1" applyBorder="1" applyAlignment="1">
      <alignment wrapText="1"/>
    </xf>
    <xf numFmtId="3" fontId="0" fillId="0" borderId="56" xfId="0" applyNumberFormat="1" applyBorder="1" applyAlignment="1">
      <alignment horizontal="right"/>
    </xf>
    <xf numFmtId="3" fontId="1" fillId="0" borderId="0" xfId="47" applyNumberFormat="1" applyAlignment="1">
      <alignment wrapText="1"/>
    </xf>
    <xf numFmtId="3" fontId="31" fillId="0" borderId="0" xfId="47" applyNumberFormat="1" applyFont="1" applyAlignment="1">
      <alignment wrapText="1"/>
    </xf>
    <xf numFmtId="3" fontId="32" fillId="0" borderId="0" xfId="0" applyNumberFormat="1" applyFont="1" applyAlignment="1">
      <alignment horizontal="right"/>
    </xf>
    <xf numFmtId="3" fontId="3" fillId="0" borderId="0" xfId="0" applyNumberFormat="1" applyFont="1" applyAlignment="1">
      <alignment wrapText="1"/>
    </xf>
    <xf numFmtId="14" fontId="2" fillId="0" borderId="0" xfId="0" applyNumberFormat="1" applyFont="1" applyAlignment="1">
      <alignment horizontal="left"/>
    </xf>
    <xf numFmtId="170" fontId="3" fillId="0" borderId="0" xfId="0" applyNumberFormat="1" applyFont="1" applyAlignment="1">
      <alignment horizontal="right" wrapText="1"/>
    </xf>
    <xf numFmtId="170" fontId="0" fillId="0" borderId="0" xfId="0" applyNumberFormat="1"/>
    <xf numFmtId="171" fontId="3" fillId="0" borderId="0" xfId="0" applyNumberFormat="1" applyFont="1"/>
    <xf numFmtId="14" fontId="3" fillId="0" borderId="0" xfId="0" applyNumberFormat="1" applyFont="1" applyAlignment="1">
      <alignment horizontal="left"/>
    </xf>
    <xf numFmtId="0" fontId="0" fillId="0" borderId="0" xfId="49" applyFont="1" applyAlignment="1">
      <alignment horizontal="right"/>
    </xf>
    <xf numFmtId="3" fontId="4" fillId="24" borderId="14" xfId="0" applyNumberFormat="1" applyFont="1" applyFill="1" applyBorder="1" applyAlignment="1" applyProtection="1">
      <alignment horizontal="right"/>
      <protection locked="0"/>
    </xf>
    <xf numFmtId="3" fontId="4" fillId="24" borderId="68" xfId="0" applyNumberFormat="1" applyFont="1" applyFill="1" applyBorder="1" applyAlignment="1" applyProtection="1">
      <alignment horizontal="right"/>
      <protection locked="0"/>
    </xf>
    <xf numFmtId="3" fontId="4" fillId="0" borderId="61" xfId="0" applyNumberFormat="1" applyFont="1" applyBorder="1"/>
    <xf numFmtId="0" fontId="4" fillId="0" borderId="58" xfId="0" applyFont="1" applyBorder="1"/>
    <xf numFmtId="3" fontId="4" fillId="24" borderId="80" xfId="0" applyNumberFormat="1" applyFont="1" applyFill="1" applyBorder="1" applyProtection="1">
      <protection locked="0"/>
    </xf>
    <xf numFmtId="3" fontId="4" fillId="0" borderId="47" xfId="0" applyNumberFormat="1" applyFont="1" applyBorder="1" applyAlignment="1">
      <alignment horizontal="right"/>
    </xf>
    <xf numFmtId="3" fontId="4" fillId="0" borderId="45" xfId="0" applyNumberFormat="1" applyFont="1" applyBorder="1" applyAlignment="1">
      <alignment horizontal="right"/>
    </xf>
    <xf numFmtId="3" fontId="4" fillId="0" borderId="46" xfId="0" applyNumberFormat="1" applyFont="1" applyBorder="1" applyAlignment="1">
      <alignment horizontal="right"/>
    </xf>
    <xf numFmtId="3" fontId="4" fillId="0" borderId="48" xfId="0" applyNumberFormat="1" applyFont="1" applyBorder="1" applyAlignment="1">
      <alignment horizontal="right"/>
    </xf>
    <xf numFmtId="3" fontId="4" fillId="0" borderId="88" xfId="0" applyNumberFormat="1" applyFont="1" applyBorder="1" applyAlignment="1">
      <alignment horizontal="right"/>
    </xf>
    <xf numFmtId="3" fontId="4" fillId="0" borderId="67" xfId="0" applyNumberFormat="1" applyFont="1" applyBorder="1" applyAlignment="1">
      <alignment horizontal="right"/>
    </xf>
    <xf numFmtId="3" fontId="4" fillId="0" borderId="62" xfId="0" applyNumberFormat="1" applyFont="1" applyBorder="1" applyAlignment="1">
      <alignment horizontal="right"/>
    </xf>
    <xf numFmtId="3" fontId="4" fillId="0" borderId="54" xfId="0" applyNumberFormat="1" applyFont="1" applyBorder="1" applyAlignment="1">
      <alignment horizontal="right"/>
    </xf>
    <xf numFmtId="3" fontId="4" fillId="0" borderId="72" xfId="0" applyNumberFormat="1" applyFont="1" applyBorder="1" applyAlignment="1">
      <alignment horizontal="right"/>
    </xf>
    <xf numFmtId="3" fontId="2" fillId="0" borderId="61" xfId="0" applyNumberFormat="1" applyFont="1" applyBorder="1"/>
    <xf numFmtId="3" fontId="4" fillId="0" borderId="89" xfId="0" applyNumberFormat="1" applyFont="1" applyBorder="1"/>
    <xf numFmtId="3" fontId="4" fillId="0" borderId="90" xfId="0" applyNumberFormat="1" applyFont="1" applyBorder="1" applyAlignment="1">
      <alignment horizontal="right"/>
    </xf>
    <xf numFmtId="3" fontId="4" fillId="24" borderId="80" xfId="0" applyNumberFormat="1" applyFont="1" applyFill="1" applyBorder="1" applyAlignment="1" applyProtection="1">
      <alignment horizontal="right"/>
      <protection locked="0"/>
    </xf>
    <xf numFmtId="3" fontId="4" fillId="24" borderId="57" xfId="0" applyNumberFormat="1" applyFont="1" applyFill="1" applyBorder="1" applyAlignment="1" applyProtection="1">
      <alignment horizontal="right"/>
      <protection locked="0"/>
    </xf>
    <xf numFmtId="3" fontId="4" fillId="0" borderId="60" xfId="0" applyNumberFormat="1" applyFont="1" applyBorder="1"/>
    <xf numFmtId="3" fontId="4" fillId="0" borderId="66" xfId="0" applyNumberFormat="1" applyFont="1" applyBorder="1"/>
    <xf numFmtId="3" fontId="4" fillId="0" borderId="48" xfId="0" applyNumberFormat="1" applyFont="1" applyBorder="1"/>
    <xf numFmtId="3" fontId="0" fillId="0" borderId="27" xfId="0" applyNumberFormat="1" applyBorder="1"/>
    <xf numFmtId="3" fontId="2" fillId="24" borderId="15" xfId="0" applyNumberFormat="1" applyFont="1" applyFill="1" applyBorder="1" applyProtection="1">
      <protection locked="0"/>
    </xf>
    <xf numFmtId="3" fontId="2" fillId="24" borderId="57" xfId="0" applyNumberFormat="1" applyFont="1" applyFill="1" applyBorder="1" applyProtection="1">
      <protection locked="0"/>
    </xf>
    <xf numFmtId="3" fontId="2" fillId="24" borderId="56" xfId="0" applyNumberFormat="1" applyFont="1" applyFill="1" applyBorder="1" applyProtection="1">
      <protection locked="0"/>
    </xf>
    <xf numFmtId="3" fontId="2" fillId="24" borderId="15" xfId="0" applyNumberFormat="1" applyFont="1" applyFill="1" applyBorder="1" applyAlignment="1" applyProtection="1">
      <alignment horizontal="right"/>
      <protection locked="0"/>
    </xf>
    <xf numFmtId="3" fontId="2" fillId="24" borderId="80" xfId="0" applyNumberFormat="1" applyFont="1" applyFill="1" applyBorder="1" applyAlignment="1" applyProtection="1">
      <alignment horizontal="right"/>
      <protection locked="0"/>
    </xf>
    <xf numFmtId="3" fontId="0" fillId="0" borderId="26" xfId="0" applyNumberFormat="1" applyBorder="1"/>
    <xf numFmtId="167" fontId="0" fillId="0" borderId="27" xfId="42" applyNumberFormat="1" applyFont="1" applyBorder="1" applyProtection="1"/>
    <xf numFmtId="38" fontId="3" fillId="0" borderId="12" xfId="0" applyNumberFormat="1" applyFont="1" applyBorder="1" applyAlignment="1">
      <alignment horizontal="left" wrapText="1"/>
    </xf>
    <xf numFmtId="3" fontId="2" fillId="22" borderId="37" xfId="0" applyNumberFormat="1" applyFont="1" applyFill="1" applyBorder="1"/>
    <xf numFmtId="3" fontId="2" fillId="22" borderId="36" xfId="0" applyNumberFormat="1" applyFont="1" applyFill="1" applyBorder="1"/>
    <xf numFmtId="3" fontId="2" fillId="22" borderId="52" xfId="0" applyNumberFormat="1" applyFont="1" applyFill="1" applyBorder="1"/>
    <xf numFmtId="3" fontId="2" fillId="24" borderId="36" xfId="0" applyNumberFormat="1" applyFont="1" applyFill="1" applyBorder="1" applyProtection="1">
      <protection locked="0"/>
    </xf>
    <xf numFmtId="3" fontId="2" fillId="22" borderId="81" xfId="0" applyNumberFormat="1" applyFont="1" applyFill="1" applyBorder="1"/>
    <xf numFmtId="3" fontId="2" fillId="22" borderId="80" xfId="0" applyNumberFormat="1" applyFont="1" applyFill="1" applyBorder="1"/>
    <xf numFmtId="3" fontId="2" fillId="22" borderId="56" xfId="0" applyNumberFormat="1" applyFont="1" applyFill="1" applyBorder="1"/>
    <xf numFmtId="3" fontId="2" fillId="22" borderId="50" xfId="0" applyNumberFormat="1" applyFont="1" applyFill="1" applyBorder="1"/>
    <xf numFmtId="3" fontId="2" fillId="0" borderId="50" xfId="0" applyNumberFormat="1" applyFont="1" applyBorder="1"/>
    <xf numFmtId="3" fontId="2" fillId="24" borderId="63" xfId="0" applyNumberFormat="1" applyFont="1" applyFill="1" applyBorder="1" applyProtection="1">
      <protection locked="0"/>
    </xf>
    <xf numFmtId="38" fontId="4" fillId="0" borderId="0" xfId="0" applyNumberFormat="1" applyFont="1" applyAlignment="1" applyProtection="1">
      <alignment horizontal="right"/>
      <protection locked="0"/>
    </xf>
    <xf numFmtId="38" fontId="2" fillId="0" borderId="0" xfId="0" applyNumberFormat="1" applyFont="1" applyAlignment="1">
      <alignment horizontal="left" vertical="top"/>
    </xf>
    <xf numFmtId="0" fontId="34" fillId="0" borderId="0" xfId="0" applyFont="1" applyAlignment="1">
      <alignment vertical="top" wrapText="1"/>
    </xf>
    <xf numFmtId="0" fontId="0" fillId="0" borderId="0" xfId="0" applyAlignment="1">
      <alignment horizontal="center"/>
    </xf>
    <xf numFmtId="0" fontId="3" fillId="0" borderId="0" xfId="0" applyFont="1" applyAlignment="1">
      <alignment horizontal="right"/>
    </xf>
    <xf numFmtId="0" fontId="33" fillId="0" borderId="25" xfId="0" applyFont="1" applyBorder="1" applyAlignment="1" applyProtection="1">
      <alignment horizontal="left"/>
      <protection locked="0"/>
    </xf>
    <xf numFmtId="0" fontId="0" fillId="0" borderId="25" xfId="0" applyBorder="1" applyAlignment="1" applyProtection="1">
      <alignment horizontal="center"/>
      <protection locked="0"/>
    </xf>
    <xf numFmtId="0" fontId="0" fillId="0" borderId="25" xfId="0" applyBorder="1" applyProtection="1">
      <protection locked="0"/>
    </xf>
    <xf numFmtId="0" fontId="3" fillId="0" borderId="25" xfId="0" applyFont="1" applyBorder="1" applyAlignment="1" applyProtection="1">
      <alignment horizontal="right"/>
      <protection locked="0"/>
    </xf>
    <xf numFmtId="0" fontId="3" fillId="0" borderId="0" xfId="0" applyFont="1" applyAlignment="1" applyProtection="1">
      <alignment horizontal="left"/>
      <protection locked="0"/>
    </xf>
    <xf numFmtId="0" fontId="0" fillId="0" borderId="0" xfId="0" applyProtection="1">
      <protection locked="0"/>
    </xf>
    <xf numFmtId="167" fontId="2" fillId="0" borderId="10" xfId="42" applyNumberFormat="1" applyFont="1" applyBorder="1" applyAlignment="1" applyProtection="1">
      <alignment horizontal="right"/>
    </xf>
    <xf numFmtId="0" fontId="0" fillId="0" borderId="0" xfId="0" applyAlignment="1" applyProtection="1">
      <alignment horizontal="center"/>
      <protection locked="0"/>
    </xf>
    <xf numFmtId="0" fontId="2" fillId="0" borderId="0" xfId="0" applyFont="1" applyAlignment="1">
      <alignment horizontal="center"/>
    </xf>
    <xf numFmtId="0" fontId="3" fillId="0" borderId="14" xfId="0" applyFont="1" applyBorder="1" applyAlignment="1">
      <alignment horizontal="center" wrapText="1"/>
    </xf>
    <xf numFmtId="0" fontId="3" fillId="0" borderId="28" xfId="0" applyFont="1" applyBorder="1" applyAlignment="1">
      <alignment horizontal="center" wrapText="1"/>
    </xf>
    <xf numFmtId="0" fontId="2" fillId="24" borderId="63" xfId="0" applyFont="1" applyFill="1" applyBorder="1" applyAlignment="1" applyProtection="1">
      <alignment horizontal="center" wrapText="1"/>
      <protection locked="0"/>
    </xf>
    <xf numFmtId="0" fontId="2" fillId="24" borderId="31" xfId="0" applyFont="1" applyFill="1" applyBorder="1" applyAlignment="1" applyProtection="1">
      <alignment wrapText="1"/>
      <protection locked="0"/>
    </xf>
    <xf numFmtId="0" fontId="2" fillId="24" borderId="66" xfId="0" applyFont="1" applyFill="1" applyBorder="1" applyAlignment="1" applyProtection="1">
      <alignment wrapText="1"/>
      <protection locked="0"/>
    </xf>
    <xf numFmtId="0" fontId="3" fillId="22" borderId="32" xfId="0" applyFont="1" applyFill="1" applyBorder="1" applyAlignment="1">
      <alignment horizontal="center" wrapText="1"/>
    </xf>
    <xf numFmtId="0" fontId="3" fillId="22" borderId="33" xfId="0" applyFont="1" applyFill="1" applyBorder="1" applyAlignment="1">
      <alignment horizontal="center" wrapText="1"/>
    </xf>
    <xf numFmtId="0" fontId="2" fillId="22" borderId="32" xfId="0" applyFont="1" applyFill="1" applyBorder="1" applyAlignment="1">
      <alignment wrapText="1"/>
    </xf>
    <xf numFmtId="0" fontId="2" fillId="22" borderId="33" xfId="0" applyFont="1" applyFill="1" applyBorder="1" applyAlignment="1">
      <alignment wrapText="1"/>
    </xf>
    <xf numFmtId="0" fontId="2" fillId="22" borderId="35" xfId="0" applyFont="1" applyFill="1" applyBorder="1" applyAlignment="1">
      <alignment wrapText="1"/>
    </xf>
    <xf numFmtId="0" fontId="3" fillId="22" borderId="35" xfId="0" applyFont="1" applyFill="1" applyBorder="1" applyAlignment="1">
      <alignment horizontal="center" wrapText="1"/>
    </xf>
    <xf numFmtId="3" fontId="2" fillId="24" borderId="23" xfId="0" applyNumberFormat="1" applyFont="1" applyFill="1" applyBorder="1" applyAlignment="1" applyProtection="1">
      <alignment horizontal="right"/>
      <protection locked="0"/>
    </xf>
    <xf numFmtId="3" fontId="2" fillId="24" borderId="28" xfId="0" applyNumberFormat="1" applyFont="1" applyFill="1" applyBorder="1" applyAlignment="1" applyProtection="1">
      <alignment horizontal="right"/>
      <protection locked="0"/>
    </xf>
    <xf numFmtId="3" fontId="2" fillId="24" borderId="30" xfId="0" applyNumberFormat="1" applyFont="1" applyFill="1" applyBorder="1" applyAlignment="1" applyProtection="1">
      <alignment horizontal="right"/>
      <protection locked="0"/>
    </xf>
    <xf numFmtId="3" fontId="2" fillId="0" borderId="30" xfId="0" applyNumberFormat="1" applyFont="1" applyBorder="1" applyAlignment="1">
      <alignment horizontal="right"/>
    </xf>
    <xf numFmtId="3" fontId="2" fillId="24" borderId="13" xfId="0" applyNumberFormat="1" applyFont="1" applyFill="1" applyBorder="1" applyAlignment="1" applyProtection="1">
      <alignment horizontal="right"/>
      <protection locked="0"/>
    </xf>
    <xf numFmtId="3" fontId="2" fillId="24" borderId="34" xfId="0" applyNumberFormat="1" applyFont="1" applyFill="1" applyBorder="1" applyAlignment="1" applyProtection="1">
      <alignment horizontal="right"/>
      <protection locked="0"/>
    </xf>
    <xf numFmtId="3" fontId="2" fillId="0" borderId="34" xfId="0" applyNumberFormat="1" applyFont="1" applyBorder="1" applyAlignment="1">
      <alignment horizontal="right"/>
    </xf>
    <xf numFmtId="3" fontId="2" fillId="0" borderId="29" xfId="0" applyNumberFormat="1" applyFont="1" applyBorder="1" applyAlignment="1">
      <alignment horizontal="right"/>
    </xf>
    <xf numFmtId="3" fontId="2" fillId="0" borderId="48" xfId="0" applyNumberFormat="1" applyFont="1" applyBorder="1" applyAlignment="1">
      <alignment horizontal="right"/>
    </xf>
    <xf numFmtId="3" fontId="2" fillId="22" borderId="23" xfId="0" applyNumberFormat="1" applyFont="1" applyFill="1" applyBorder="1" applyAlignment="1">
      <alignment horizontal="right"/>
    </xf>
    <xf numFmtId="3" fontId="3" fillId="22" borderId="28" xfId="0" applyNumberFormat="1" applyFont="1" applyFill="1" applyBorder="1" applyAlignment="1">
      <alignment horizontal="right"/>
    </xf>
    <xf numFmtId="3" fontId="2" fillId="22" borderId="28" xfId="0" applyNumberFormat="1" applyFont="1" applyFill="1" applyBorder="1" applyAlignment="1">
      <alignment horizontal="right"/>
    </xf>
    <xf numFmtId="3" fontId="2" fillId="22" borderId="30" xfId="0" applyNumberFormat="1" applyFont="1" applyFill="1" applyBorder="1" applyAlignment="1">
      <alignment horizontal="right"/>
    </xf>
    <xf numFmtId="3" fontId="2" fillId="24" borderId="13" xfId="0" applyNumberFormat="1" applyFont="1" applyFill="1" applyBorder="1" applyAlignment="1" applyProtection="1">
      <alignment horizontal="right" wrapText="1"/>
      <protection locked="0"/>
    </xf>
    <xf numFmtId="3" fontId="2" fillId="24" borderId="34" xfId="0" applyNumberFormat="1" applyFont="1" applyFill="1" applyBorder="1" applyAlignment="1" applyProtection="1">
      <alignment horizontal="right" wrapText="1"/>
      <protection locked="0"/>
    </xf>
    <xf numFmtId="3" fontId="2" fillId="0" borderId="34" xfId="0" applyNumberFormat="1" applyFont="1" applyBorder="1" applyAlignment="1">
      <alignment horizontal="right" wrapText="1"/>
    </xf>
    <xf numFmtId="0" fontId="2" fillId="0" borderId="43" xfId="0" applyFont="1" applyBorder="1" applyAlignment="1">
      <alignment horizontal="left"/>
    </xf>
    <xf numFmtId="0" fontId="2" fillId="24" borderId="52" xfId="0" applyFont="1" applyFill="1" applyBorder="1" applyAlignment="1" applyProtection="1">
      <alignment horizontal="left"/>
      <protection locked="0"/>
    </xf>
    <xf numFmtId="3" fontId="2" fillId="0" borderId="70" xfId="0" applyNumberFormat="1" applyFont="1" applyBorder="1" applyAlignment="1">
      <alignment horizontal="right"/>
    </xf>
    <xf numFmtId="0" fontId="2" fillId="24" borderId="72" xfId="0" applyFont="1" applyFill="1" applyBorder="1" applyProtection="1">
      <protection locked="0"/>
    </xf>
    <xf numFmtId="0" fontId="2" fillId="24" borderId="91" xfId="0" applyFont="1" applyFill="1" applyBorder="1" applyAlignment="1" applyProtection="1">
      <alignment horizontal="left"/>
      <protection locked="0"/>
    </xf>
    <xf numFmtId="3" fontId="2" fillId="0" borderId="31" xfId="0" applyNumberFormat="1" applyFont="1" applyBorder="1" applyAlignment="1">
      <alignment horizontal="right"/>
    </xf>
    <xf numFmtId="3" fontId="2" fillId="0" borderId="66" xfId="0" applyNumberFormat="1" applyFont="1" applyBorder="1" applyAlignment="1">
      <alignment horizontal="right"/>
    </xf>
    <xf numFmtId="3" fontId="2" fillId="0" borderId="0" xfId="0" applyNumberFormat="1" applyFont="1" applyAlignment="1">
      <alignment horizontal="center"/>
    </xf>
    <xf numFmtId="10" fontId="2" fillId="0" borderId="27" xfId="0" applyNumberFormat="1" applyFont="1" applyBorder="1"/>
    <xf numFmtId="10" fontId="2" fillId="0" borderId="26" xfId="0" applyNumberFormat="1" applyFont="1" applyBorder="1"/>
    <xf numFmtId="10" fontId="2" fillId="0" borderId="0" xfId="0" applyNumberFormat="1" applyFont="1"/>
    <xf numFmtId="0" fontId="2" fillId="0" borderId="26" xfId="0" applyFont="1" applyBorder="1"/>
    <xf numFmtId="14" fontId="2" fillId="0" borderId="0" xfId="0" applyNumberFormat="1" applyFont="1"/>
    <xf numFmtId="3" fontId="4" fillId="24" borderId="79" xfId="0" applyNumberFormat="1" applyFont="1" applyFill="1" applyBorder="1" applyAlignment="1" applyProtection="1">
      <alignment horizontal="right"/>
      <protection locked="0"/>
    </xf>
    <xf numFmtId="3" fontId="0" fillId="0" borderId="82" xfId="0" applyNumberFormat="1" applyBorder="1" applyAlignment="1">
      <alignment horizontal="center" wrapText="1"/>
    </xf>
    <xf numFmtId="3" fontId="4" fillId="24" borderId="41" xfId="0" applyNumberFormat="1" applyFont="1" applyFill="1" applyBorder="1" applyAlignment="1" applyProtection="1">
      <alignment horizontal="right"/>
      <protection locked="0"/>
    </xf>
    <xf numFmtId="3" fontId="4" fillId="24" borderId="28" xfId="0" applyNumberFormat="1" applyFont="1" applyFill="1" applyBorder="1" applyAlignment="1" applyProtection="1">
      <alignment horizontal="right"/>
      <protection locked="0"/>
    </xf>
    <xf numFmtId="3" fontId="2" fillId="24" borderId="51" xfId="0" applyNumberFormat="1" applyFont="1" applyFill="1" applyBorder="1" applyProtection="1">
      <protection locked="0"/>
    </xf>
    <xf numFmtId="3" fontId="0" fillId="0" borderId="27" xfId="0" applyNumberFormat="1" applyBorder="1" applyAlignment="1">
      <alignment horizontal="center" wrapText="1"/>
    </xf>
    <xf numFmtId="3" fontId="2" fillId="22" borderId="15" xfId="0" applyNumberFormat="1" applyFont="1" applyFill="1" applyBorder="1"/>
    <xf numFmtId="3" fontId="2" fillId="22" borderId="26" xfId="0" applyNumberFormat="1" applyFont="1" applyFill="1" applyBorder="1"/>
    <xf numFmtId="3" fontId="4" fillId="24" borderId="92" xfId="0" applyNumberFormat="1" applyFont="1" applyFill="1" applyBorder="1" applyAlignment="1" applyProtection="1">
      <alignment horizontal="right"/>
      <protection locked="0"/>
    </xf>
    <xf numFmtId="3" fontId="0" fillId="24" borderId="80" xfId="0" applyNumberFormat="1" applyFill="1" applyBorder="1" applyAlignment="1" applyProtection="1">
      <alignment horizontal="right"/>
      <protection locked="0"/>
    </xf>
    <xf numFmtId="3" fontId="0" fillId="22" borderId="22" xfId="0" applyNumberFormat="1" applyFill="1" applyBorder="1" applyAlignment="1">
      <alignment horizontal="right"/>
    </xf>
    <xf numFmtId="3" fontId="0" fillId="27" borderId="79" xfId="0" applyNumberFormat="1" applyFill="1" applyBorder="1" applyAlignment="1" applyProtection="1">
      <alignment horizontal="right"/>
      <protection locked="0"/>
    </xf>
    <xf numFmtId="3" fontId="4" fillId="24" borderId="56" xfId="0" applyNumberFormat="1" applyFont="1" applyFill="1" applyBorder="1" applyAlignment="1" applyProtection="1">
      <alignment horizontal="right"/>
      <protection locked="0"/>
    </xf>
    <xf numFmtId="3" fontId="3" fillId="0" borderId="47" xfId="0" applyNumberFormat="1" applyFont="1" applyBorder="1" applyAlignment="1">
      <alignment horizontal="center" wrapText="1"/>
    </xf>
    <xf numFmtId="3" fontId="3" fillId="0" borderId="46" xfId="0" applyNumberFormat="1" applyFont="1" applyBorder="1" applyAlignment="1">
      <alignment horizontal="center" wrapText="1"/>
    </xf>
    <xf numFmtId="0" fontId="34" fillId="0" borderId="0" xfId="0" applyFont="1" applyAlignment="1">
      <alignment horizontal="left" vertical="top" wrapText="1"/>
    </xf>
    <xf numFmtId="3" fontId="3" fillId="0" borderId="79" xfId="0" applyNumberFormat="1" applyFont="1" applyBorder="1" applyAlignment="1">
      <alignment horizontal="center" wrapText="1"/>
    </xf>
    <xf numFmtId="3" fontId="3" fillId="0" borderId="28" xfId="0" applyNumberFormat="1" applyFont="1" applyBorder="1" applyAlignment="1">
      <alignment horizontal="center" wrapText="1"/>
    </xf>
    <xf numFmtId="3" fontId="4" fillId="24" borderId="60" xfId="0" applyNumberFormat="1" applyFont="1" applyFill="1" applyBorder="1" applyProtection="1">
      <protection locked="0"/>
    </xf>
    <xf numFmtId="3" fontId="4" fillId="24" borderId="66" xfId="0" applyNumberFormat="1" applyFont="1" applyFill="1" applyBorder="1" applyAlignment="1" applyProtection="1">
      <alignment horizontal="right"/>
      <protection locked="0"/>
    </xf>
    <xf numFmtId="3" fontId="0" fillId="24" borderId="60" xfId="0" applyNumberFormat="1" applyFill="1" applyBorder="1" applyAlignment="1" applyProtection="1">
      <alignment horizontal="right"/>
      <protection locked="0"/>
    </xf>
    <xf numFmtId="3" fontId="0" fillId="27" borderId="34" xfId="0" applyNumberFormat="1" applyFill="1" applyBorder="1" applyAlignment="1" applyProtection="1">
      <alignment horizontal="right"/>
      <protection locked="0"/>
    </xf>
    <xf numFmtId="3" fontId="0" fillId="27" borderId="66" xfId="0" applyNumberFormat="1" applyFill="1" applyBorder="1" applyAlignment="1" applyProtection="1">
      <alignment horizontal="right"/>
      <protection locked="0"/>
    </xf>
    <xf numFmtId="3" fontId="4" fillId="24" borderId="25" xfId="0" applyNumberFormat="1" applyFont="1" applyFill="1" applyBorder="1" applyAlignment="1" applyProtection="1">
      <alignment horizontal="right"/>
      <protection locked="0"/>
    </xf>
    <xf numFmtId="3" fontId="0" fillId="22" borderId="56" xfId="0" applyNumberFormat="1" applyFill="1" applyBorder="1" applyAlignment="1">
      <alignment horizontal="right"/>
    </xf>
    <xf numFmtId="3" fontId="0" fillId="22" borderId="60" xfId="0" applyNumberFormat="1" applyFill="1" applyBorder="1" applyAlignment="1">
      <alignment horizontal="right"/>
    </xf>
    <xf numFmtId="3" fontId="5" fillId="0" borderId="48" xfId="0" applyNumberFormat="1" applyFont="1" applyBorder="1" applyAlignment="1">
      <alignment horizontal="center" vertical="center" wrapText="1"/>
    </xf>
    <xf numFmtId="3" fontId="5" fillId="0" borderId="90" xfId="0" applyNumberFormat="1" applyFont="1" applyBorder="1" applyAlignment="1">
      <alignment horizontal="center" vertical="center" wrapText="1"/>
    </xf>
    <xf numFmtId="3" fontId="3" fillId="0" borderId="33" xfId="0" applyNumberFormat="1" applyFont="1" applyBorder="1" applyAlignment="1">
      <alignment horizontal="center" wrapText="1"/>
    </xf>
    <xf numFmtId="3" fontId="4" fillId="24" borderId="50" xfId="0" applyNumberFormat="1" applyFont="1" applyFill="1" applyBorder="1" applyProtection="1">
      <protection locked="0"/>
    </xf>
    <xf numFmtId="3" fontId="4" fillId="24" borderId="48" xfId="0" applyNumberFormat="1" applyFont="1" applyFill="1" applyBorder="1" applyAlignment="1" applyProtection="1">
      <alignment horizontal="right"/>
      <protection locked="0"/>
    </xf>
    <xf numFmtId="3" fontId="0" fillId="0" borderId="34" xfId="0" applyNumberFormat="1" applyBorder="1" applyAlignment="1">
      <alignment horizontal="center" wrapText="1"/>
    </xf>
    <xf numFmtId="3" fontId="0" fillId="25" borderId="34" xfId="0" applyNumberFormat="1" applyFill="1" applyBorder="1"/>
    <xf numFmtId="3" fontId="0" fillId="22" borderId="50" xfId="0" applyNumberFormat="1" applyFill="1" applyBorder="1" applyAlignment="1">
      <alignment horizontal="right"/>
    </xf>
    <xf numFmtId="3" fontId="0" fillId="0" borderId="24" xfId="0" applyNumberFormat="1" applyBorder="1" applyAlignment="1">
      <alignment horizontal="center" wrapText="1"/>
    </xf>
    <xf numFmtId="3" fontId="2" fillId="0" borderId="24" xfId="0" applyNumberFormat="1" applyFont="1" applyBorder="1" applyAlignment="1">
      <alignment horizontal="center" wrapText="1"/>
    </xf>
    <xf numFmtId="3" fontId="2" fillId="24" borderId="60" xfId="0" applyNumberFormat="1" applyFont="1" applyFill="1" applyBorder="1" applyProtection="1">
      <protection locked="0"/>
    </xf>
    <xf numFmtId="3" fontId="3" fillId="0" borderId="18" xfId="0" applyNumberFormat="1" applyFont="1" applyBorder="1" applyAlignment="1">
      <alignment horizontal="center" wrapText="1"/>
    </xf>
    <xf numFmtId="3" fontId="3" fillId="0" borderId="39" xfId="0" applyNumberFormat="1" applyFont="1" applyBorder="1" applyAlignment="1">
      <alignment horizontal="center" wrapText="1"/>
    </xf>
    <xf numFmtId="3" fontId="3" fillId="0" borderId="55" xfId="0" applyNumberFormat="1" applyFont="1" applyBorder="1" applyAlignment="1">
      <alignment horizontal="center" wrapText="1"/>
    </xf>
    <xf numFmtId="3" fontId="3" fillId="0" borderId="16" xfId="0" applyNumberFormat="1" applyFont="1" applyBorder="1" applyAlignment="1">
      <alignment horizontal="center" wrapText="1"/>
    </xf>
    <xf numFmtId="3" fontId="3" fillId="0" borderId="27" xfId="0" applyNumberFormat="1" applyFont="1" applyBorder="1" applyAlignment="1">
      <alignment horizontal="center" wrapText="1"/>
    </xf>
    <xf numFmtId="3" fontId="5" fillId="0" borderId="48" xfId="0" applyNumberFormat="1" applyFont="1" applyBorder="1" applyAlignment="1">
      <alignment horizontal="center" vertical="center"/>
    </xf>
    <xf numFmtId="3" fontId="3" fillId="0" borderId="82" xfId="0" applyNumberFormat="1" applyFont="1" applyBorder="1" applyAlignment="1">
      <alignment horizontal="center" wrapText="1"/>
    </xf>
    <xf numFmtId="3" fontId="3" fillId="0" borderId="71" xfId="0" applyNumberFormat="1" applyFont="1" applyBorder="1" applyAlignment="1">
      <alignment horizontal="center" wrapText="1"/>
    </xf>
    <xf numFmtId="3" fontId="3" fillId="0" borderId="24" xfId="0" applyNumberFormat="1" applyFont="1" applyBorder="1" applyAlignment="1">
      <alignment horizontal="center" wrapText="1"/>
    </xf>
    <xf numFmtId="3" fontId="3" fillId="0" borderId="49" xfId="0" applyNumberFormat="1" applyFont="1" applyBorder="1" applyAlignment="1">
      <alignment horizontal="center" wrapText="1"/>
    </xf>
    <xf numFmtId="3" fontId="5" fillId="0" borderId="48" xfId="0" applyNumberFormat="1" applyFont="1" applyBorder="1" applyAlignment="1">
      <alignment horizontal="center"/>
    </xf>
    <xf numFmtId="3" fontId="5" fillId="0" borderId="72" xfId="0" applyNumberFormat="1" applyFont="1" applyBorder="1" applyAlignment="1">
      <alignment horizontal="center"/>
    </xf>
    <xf numFmtId="3" fontId="5" fillId="0" borderId="67" xfId="0" applyNumberFormat="1" applyFont="1" applyBorder="1" applyAlignment="1">
      <alignment horizontal="center"/>
    </xf>
    <xf numFmtId="3" fontId="4" fillId="24" borderId="60" xfId="0" applyNumberFormat="1" applyFont="1" applyFill="1" applyBorder="1" applyAlignment="1" applyProtection="1">
      <alignment horizontal="right"/>
      <protection locked="0"/>
    </xf>
    <xf numFmtId="3" fontId="2" fillId="24" borderId="60" xfId="0" applyNumberFormat="1" applyFont="1" applyFill="1" applyBorder="1" applyAlignment="1" applyProtection="1">
      <alignment horizontal="right"/>
      <protection locked="0"/>
    </xf>
    <xf numFmtId="3" fontId="3" fillId="24" borderId="25" xfId="0" applyNumberFormat="1" applyFont="1" applyFill="1" applyBorder="1" applyAlignment="1" applyProtection="1">
      <alignment horizontal="left"/>
      <protection locked="0"/>
    </xf>
    <xf numFmtId="3" fontId="4" fillId="24" borderId="62" xfId="0" applyNumberFormat="1" applyFont="1" applyFill="1" applyBorder="1" applyAlignment="1" applyProtection="1">
      <alignment horizontal="right"/>
      <protection locked="0"/>
    </xf>
    <xf numFmtId="3" fontId="3" fillId="0" borderId="48" xfId="0" applyNumberFormat="1" applyFont="1" applyBorder="1" applyAlignment="1">
      <alignment horizontal="center" wrapText="1"/>
    </xf>
    <xf numFmtId="3" fontId="4" fillId="23" borderId="28" xfId="0" applyNumberFormat="1" applyFont="1" applyFill="1" applyBorder="1"/>
    <xf numFmtId="3" fontId="4" fillId="24" borderId="33" xfId="0" applyNumberFormat="1" applyFont="1" applyFill="1" applyBorder="1" applyProtection="1">
      <protection locked="0"/>
    </xf>
    <xf numFmtId="3" fontId="4" fillId="24" borderId="50" xfId="0" applyNumberFormat="1" applyFont="1" applyFill="1" applyBorder="1" applyAlignment="1" applyProtection="1">
      <alignment horizontal="right"/>
      <protection locked="0"/>
    </xf>
    <xf numFmtId="3" fontId="2" fillId="25" borderId="34" xfId="0" applyNumberFormat="1" applyFont="1" applyFill="1" applyBorder="1"/>
    <xf numFmtId="3" fontId="3" fillId="0" borderId="40" xfId="0" applyNumberFormat="1" applyFont="1" applyBorder="1" applyAlignment="1">
      <alignment horizontal="center" wrapText="1"/>
    </xf>
    <xf numFmtId="3" fontId="4" fillId="24" borderId="24" xfId="0" applyNumberFormat="1" applyFont="1" applyFill="1" applyBorder="1" applyProtection="1">
      <protection locked="0"/>
    </xf>
    <xf numFmtId="3" fontId="3" fillId="0" borderId="90" xfId="0" applyNumberFormat="1" applyFont="1" applyBorder="1" applyAlignment="1">
      <alignment horizontal="center" wrapText="1"/>
    </xf>
    <xf numFmtId="3" fontId="4" fillId="24" borderId="90" xfId="0" applyNumberFormat="1" applyFont="1" applyFill="1" applyBorder="1" applyAlignment="1" applyProtection="1">
      <alignment horizontal="right"/>
      <protection locked="0"/>
    </xf>
    <xf numFmtId="3" fontId="4" fillId="23" borderId="82" xfId="0" applyNumberFormat="1" applyFont="1" applyFill="1" applyBorder="1"/>
    <xf numFmtId="3" fontId="4" fillId="23" borderId="18" xfId="0" applyNumberFormat="1" applyFont="1" applyFill="1" applyBorder="1"/>
    <xf numFmtId="3" fontId="4" fillId="23" borderId="39" xfId="0" applyNumberFormat="1" applyFont="1" applyFill="1" applyBorder="1"/>
    <xf numFmtId="3" fontId="4" fillId="23" borderId="16" xfId="0" applyNumberFormat="1" applyFont="1" applyFill="1" applyBorder="1"/>
    <xf numFmtId="3" fontId="4" fillId="23" borderId="27" xfId="0" applyNumberFormat="1" applyFont="1" applyFill="1" applyBorder="1"/>
    <xf numFmtId="3" fontId="3" fillId="0" borderId="54" xfId="0" applyNumberFormat="1" applyFont="1" applyBorder="1" applyAlignment="1">
      <alignment horizontal="center" wrapText="1"/>
    </xf>
    <xf numFmtId="3" fontId="3" fillId="0" borderId="45" xfId="0" applyNumberFormat="1" applyFont="1" applyBorder="1" applyAlignment="1">
      <alignment horizontal="center" wrapText="1"/>
    </xf>
    <xf numFmtId="3" fontId="4" fillId="23" borderId="49" xfId="0" applyNumberFormat="1" applyFont="1" applyFill="1" applyBorder="1"/>
    <xf numFmtId="3" fontId="4" fillId="0" borderId="75" xfId="0" applyNumberFormat="1" applyFont="1" applyBorder="1" applyAlignment="1">
      <alignment horizontal="right"/>
    </xf>
    <xf numFmtId="3" fontId="4" fillId="0" borderId="73" xfId="0" applyNumberFormat="1" applyFont="1" applyBorder="1" applyAlignment="1">
      <alignment horizontal="right"/>
    </xf>
    <xf numFmtId="3" fontId="4" fillId="0" borderId="74" xfId="0" applyNumberFormat="1" applyFont="1" applyBorder="1" applyAlignment="1">
      <alignment horizontal="right"/>
    </xf>
    <xf numFmtId="3" fontId="4" fillId="24" borderId="45" xfId="0" applyNumberFormat="1" applyFont="1" applyFill="1" applyBorder="1" applyAlignment="1" applyProtection="1">
      <alignment horizontal="right"/>
      <protection locked="0"/>
    </xf>
    <xf numFmtId="3" fontId="4" fillId="24" borderId="54" xfId="0" applyNumberFormat="1" applyFont="1" applyFill="1" applyBorder="1" applyAlignment="1" applyProtection="1">
      <alignment horizontal="right"/>
      <protection locked="0"/>
    </xf>
    <xf numFmtId="3" fontId="4" fillId="0" borderId="67" xfId="0" applyNumberFormat="1" applyFont="1" applyBorder="1"/>
    <xf numFmtId="3" fontId="3" fillId="0" borderId="87" xfId="0" applyNumberFormat="1" applyFont="1" applyBorder="1" applyAlignment="1">
      <alignment horizontal="center" wrapText="1"/>
    </xf>
    <xf numFmtId="3" fontId="0" fillId="27" borderId="22" xfId="0" applyNumberFormat="1" applyFill="1" applyBorder="1" applyAlignment="1" applyProtection="1">
      <alignment horizontal="right"/>
      <protection locked="0"/>
    </xf>
    <xf numFmtId="3" fontId="2" fillId="22" borderId="13" xfId="0" applyNumberFormat="1" applyFont="1" applyFill="1" applyBorder="1"/>
    <xf numFmtId="3" fontId="4" fillId="0" borderId="29" xfId="0" applyNumberFormat="1" applyFont="1" applyBorder="1" applyAlignment="1">
      <alignment horizontal="right"/>
    </xf>
    <xf numFmtId="3" fontId="4" fillId="24" borderId="31" xfId="0" applyNumberFormat="1" applyFont="1" applyFill="1" applyBorder="1" applyAlignment="1" applyProtection="1">
      <alignment horizontal="right"/>
      <protection locked="0"/>
    </xf>
    <xf numFmtId="164" fontId="0" fillId="0" borderId="13" xfId="0" applyNumberFormat="1" applyBorder="1"/>
    <xf numFmtId="3" fontId="0" fillId="27" borderId="23" xfId="0" applyNumberFormat="1" applyFill="1" applyBorder="1" applyAlignment="1" applyProtection="1">
      <alignment horizontal="right"/>
      <protection locked="0"/>
    </xf>
    <xf numFmtId="3" fontId="0" fillId="27" borderId="63" xfId="0" applyNumberFormat="1" applyFill="1" applyBorder="1" applyAlignment="1" applyProtection="1">
      <alignment horizontal="right"/>
      <protection locked="0"/>
    </xf>
    <xf numFmtId="3" fontId="0" fillId="27" borderId="92" xfId="0" applyNumberFormat="1" applyFill="1" applyBorder="1" applyAlignment="1" applyProtection="1">
      <alignment horizontal="right"/>
      <protection locked="0"/>
    </xf>
    <xf numFmtId="3" fontId="3" fillId="0" borderId="93" xfId="0" applyNumberFormat="1" applyFont="1" applyBorder="1" applyAlignment="1">
      <alignment horizontal="center" wrapText="1"/>
    </xf>
    <xf numFmtId="169" fontId="0" fillId="0" borderId="0" xfId="0" quotePrefix="1" applyNumberFormat="1" applyAlignment="1">
      <alignment horizontal="left"/>
    </xf>
    <xf numFmtId="0" fontId="37" fillId="0" borderId="0" xfId="0" applyFont="1"/>
    <xf numFmtId="3" fontId="4" fillId="24" borderId="93" xfId="0" applyNumberFormat="1" applyFont="1" applyFill="1" applyBorder="1" applyAlignment="1" applyProtection="1">
      <alignment horizontal="right"/>
      <protection locked="0"/>
    </xf>
    <xf numFmtId="3" fontId="4" fillId="24" borderId="94" xfId="0" applyNumberFormat="1" applyFont="1" applyFill="1" applyBorder="1" applyAlignment="1" applyProtection="1">
      <alignment horizontal="right"/>
      <protection locked="0"/>
    </xf>
    <xf numFmtId="3" fontId="4" fillId="24" borderId="35" xfId="0" applyNumberFormat="1" applyFont="1" applyFill="1" applyBorder="1" applyAlignment="1" applyProtection="1">
      <alignment horizontal="right"/>
      <protection locked="0"/>
    </xf>
    <xf numFmtId="3" fontId="0" fillId="24" borderId="52" xfId="0" applyNumberFormat="1" applyFill="1" applyBorder="1" applyProtection="1">
      <protection locked="0"/>
    </xf>
    <xf numFmtId="3" fontId="3" fillId="0" borderId="95" xfId="0" applyNumberFormat="1" applyFont="1" applyBorder="1" applyAlignment="1">
      <alignment horizontal="center" wrapText="1"/>
    </xf>
    <xf numFmtId="3" fontId="4" fillId="23" borderId="96" xfId="0" applyNumberFormat="1" applyFont="1" applyFill="1" applyBorder="1"/>
    <xf numFmtId="3" fontId="4" fillId="24" borderId="96" xfId="0" applyNumberFormat="1" applyFont="1" applyFill="1" applyBorder="1" applyProtection="1">
      <protection locked="0"/>
    </xf>
    <xf numFmtId="3" fontId="4" fillId="22" borderId="96" xfId="0" applyNumberFormat="1" applyFont="1" applyFill="1" applyBorder="1"/>
    <xf numFmtId="3" fontId="2" fillId="22" borderId="96" xfId="0" applyNumberFormat="1" applyFont="1" applyFill="1" applyBorder="1"/>
    <xf numFmtId="3" fontId="4" fillId="24" borderId="97" xfId="0" applyNumberFormat="1" applyFont="1" applyFill="1" applyBorder="1" applyAlignment="1" applyProtection="1">
      <alignment horizontal="right"/>
      <protection locked="0"/>
    </xf>
    <xf numFmtId="3" fontId="4" fillId="22" borderId="95" xfId="0" applyNumberFormat="1" applyFont="1" applyFill="1" applyBorder="1" applyAlignment="1">
      <alignment horizontal="center"/>
    </xf>
    <xf numFmtId="3" fontId="0" fillId="22" borderId="96" xfId="0" applyNumberFormat="1" applyFill="1" applyBorder="1"/>
    <xf numFmtId="3" fontId="0" fillId="22" borderId="99" xfId="0" applyNumberFormat="1" applyFill="1" applyBorder="1" applyAlignment="1">
      <alignment horizontal="right"/>
    </xf>
    <xf numFmtId="3" fontId="0" fillId="22" borderId="96" xfId="0" applyNumberFormat="1" applyFill="1" applyBorder="1" applyAlignment="1">
      <alignment horizontal="right"/>
    </xf>
    <xf numFmtId="3" fontId="0" fillId="22" borderId="100" xfId="0" applyNumberFormat="1" applyFill="1" applyBorder="1" applyAlignment="1">
      <alignment horizontal="right"/>
    </xf>
    <xf numFmtId="0" fontId="2" fillId="0" borderId="0" xfId="0" applyFont="1" applyAlignment="1">
      <alignment horizontal="left"/>
    </xf>
    <xf numFmtId="0" fontId="0" fillId="0" borderId="0" xfId="0" applyAlignment="1">
      <alignment horizontal="left"/>
    </xf>
    <xf numFmtId="0" fontId="0" fillId="0" borderId="27" xfId="0" applyBorder="1" applyAlignment="1">
      <alignment horizontal="left"/>
    </xf>
    <xf numFmtId="170" fontId="0" fillId="0" borderId="27" xfId="0" applyNumberFormat="1" applyBorder="1"/>
    <xf numFmtId="166" fontId="6" fillId="0" borderId="0" xfId="0" quotePrefix="1" applyNumberFormat="1" applyFont="1" applyAlignment="1">
      <alignment horizontal="left"/>
    </xf>
    <xf numFmtId="0" fontId="2" fillId="0" borderId="0" xfId="45" quotePrefix="1"/>
    <xf numFmtId="38" fontId="3" fillId="0" borderId="12" xfId="0" applyNumberFormat="1" applyFont="1" applyBorder="1" applyAlignment="1">
      <alignment horizontal="left" wrapText="1"/>
    </xf>
    <xf numFmtId="38" fontId="3" fillId="0" borderId="22" xfId="0" applyNumberFormat="1" applyFont="1" applyBorder="1" applyAlignment="1">
      <alignment horizontal="left" wrapText="1"/>
    </xf>
    <xf numFmtId="38" fontId="3" fillId="0" borderId="27" xfId="0" applyNumberFormat="1" applyFont="1" applyBorder="1" applyAlignment="1">
      <alignment horizontal="center"/>
    </xf>
    <xf numFmtId="38" fontId="3" fillId="0" borderId="0" xfId="0" applyNumberFormat="1" applyFont="1" applyAlignment="1">
      <alignment horizontal="center"/>
    </xf>
    <xf numFmtId="38" fontId="3" fillId="0" borderId="10" xfId="0" applyNumberFormat="1" applyFont="1" applyBorder="1" applyAlignment="1">
      <alignment horizontal="left" wrapText="1"/>
    </xf>
    <xf numFmtId="3" fontId="3" fillId="0" borderId="27" xfId="0" applyNumberFormat="1" applyFont="1" applyBorder="1" applyAlignment="1">
      <alignment horizontal="left"/>
    </xf>
    <xf numFmtId="3" fontId="3" fillId="0" borderId="12" xfId="0" applyNumberFormat="1" applyFont="1" applyBorder="1" applyAlignment="1">
      <alignment horizontal="left" wrapText="1"/>
    </xf>
    <xf numFmtId="3" fontId="3" fillId="0" borderId="22" xfId="0" applyNumberFormat="1" applyFont="1" applyBorder="1" applyAlignment="1">
      <alignment horizontal="left" wrapText="1"/>
    </xf>
    <xf numFmtId="0" fontId="0" fillId="0" borderId="0" xfId="0" applyAlignment="1">
      <alignment horizontal="left" wrapText="1"/>
    </xf>
    <xf numFmtId="0" fontId="35" fillId="0" borderId="0" xfId="0" applyFont="1" applyAlignment="1">
      <alignment horizontal="left" wrapText="1"/>
    </xf>
    <xf numFmtId="38" fontId="2" fillId="0" borderId="0" xfId="0" applyNumberFormat="1" applyFont="1" applyAlignment="1" applyProtection="1">
      <alignment horizontal="left" vertical="top" wrapText="1"/>
      <protection locked="0"/>
    </xf>
    <xf numFmtId="0" fontId="34" fillId="0" borderId="0" xfId="0" applyFont="1" applyAlignment="1">
      <alignment horizontal="left" vertical="top" wrapText="1"/>
    </xf>
    <xf numFmtId="0" fontId="3" fillId="0" borderId="0" xfId="0" applyFont="1" applyAlignment="1">
      <alignment horizontal="left" wrapText="1"/>
    </xf>
    <xf numFmtId="0" fontId="2" fillId="0" borderId="0" xfId="0" applyFont="1" applyAlignment="1">
      <alignment horizontal="left" wrapText="1"/>
    </xf>
    <xf numFmtId="3" fontId="0" fillId="24" borderId="0" xfId="0" applyNumberFormat="1" applyFill="1" applyAlignment="1" applyProtection="1">
      <alignment horizontal="right"/>
      <protection locked="0"/>
    </xf>
    <xf numFmtId="3" fontId="0" fillId="24" borderId="27" xfId="0" applyNumberFormat="1" applyFill="1" applyBorder="1" applyAlignment="1" applyProtection="1">
      <alignment horizontal="right"/>
      <protection locked="0"/>
    </xf>
    <xf numFmtId="0" fontId="3" fillId="0" borderId="0" xfId="0" applyFont="1" applyAlignment="1">
      <alignment horizontal="right" wrapText="1"/>
    </xf>
    <xf numFmtId="3" fontId="2" fillId="0" borderId="10" xfId="0" applyNumberFormat="1" applyFont="1" applyBorder="1" applyAlignment="1">
      <alignment horizontal="center" wrapText="1"/>
    </xf>
    <xf numFmtId="3" fontId="0" fillId="0" borderId="10" xfId="0" applyNumberFormat="1" applyBorder="1" applyAlignment="1">
      <alignment horizontal="center" wrapText="1"/>
    </xf>
    <xf numFmtId="3" fontId="4" fillId="24" borderId="14" xfId="0" applyNumberFormat="1" applyFont="1" applyFill="1" applyBorder="1" applyAlignment="1" applyProtection="1">
      <alignment horizontal="right"/>
      <protection locked="0"/>
    </xf>
    <xf numFmtId="3" fontId="4" fillId="24" borderId="16" xfId="0" applyNumberFormat="1" applyFont="1" applyFill="1" applyBorder="1" applyAlignment="1" applyProtection="1">
      <alignment horizontal="right"/>
      <protection locked="0"/>
    </xf>
    <xf numFmtId="3" fontId="0" fillId="0" borderId="15" xfId="0" applyNumberFormat="1" applyBorder="1" applyAlignment="1">
      <alignment horizontal="center" wrapText="1"/>
    </xf>
    <xf numFmtId="3" fontId="0" fillId="0" borderId="16" xfId="0" applyNumberFormat="1" applyBorder="1" applyAlignment="1">
      <alignment horizontal="center" wrapText="1"/>
    </xf>
    <xf numFmtId="3" fontId="4" fillId="24" borderId="15" xfId="0" applyNumberFormat="1" applyFont="1" applyFill="1" applyBorder="1" applyAlignment="1" applyProtection="1">
      <alignment horizontal="right"/>
      <protection locked="0"/>
    </xf>
    <xf numFmtId="0" fontId="3" fillId="0" borderId="59" xfId="0" applyFont="1" applyBorder="1" applyAlignment="1">
      <alignment horizontal="left"/>
    </xf>
    <xf numFmtId="0" fontId="3" fillId="0" borderId="58" xfId="0" applyFont="1" applyBorder="1" applyAlignment="1">
      <alignment horizontal="left"/>
    </xf>
    <xf numFmtId="3" fontId="4" fillId="24" borderId="86" xfId="0" applyNumberFormat="1" applyFont="1" applyFill="1" applyBorder="1" applyAlignment="1" applyProtection="1">
      <alignment horizontal="center"/>
      <protection locked="0"/>
    </xf>
    <xf numFmtId="3" fontId="4" fillId="24" borderId="71" xfId="0" applyNumberFormat="1" applyFont="1" applyFill="1" applyBorder="1" applyAlignment="1" applyProtection="1">
      <alignment horizontal="center"/>
      <protection locked="0"/>
    </xf>
    <xf numFmtId="3" fontId="4" fillId="24" borderId="79" xfId="0" applyNumberFormat="1" applyFont="1" applyFill="1" applyBorder="1" applyAlignment="1" applyProtection="1">
      <alignment horizontal="right"/>
      <protection locked="0"/>
    </xf>
    <xf numFmtId="3" fontId="4" fillId="24" borderId="82" xfId="0" applyNumberFormat="1" applyFont="1" applyFill="1" applyBorder="1" applyAlignment="1" applyProtection="1">
      <alignment horizontal="right"/>
      <protection locked="0"/>
    </xf>
    <xf numFmtId="3" fontId="2" fillId="0" borderId="22" xfId="0" applyNumberFormat="1" applyFont="1" applyBorder="1" applyAlignment="1">
      <alignment horizontal="center" wrapText="1"/>
    </xf>
    <xf numFmtId="3" fontId="0" fillId="0" borderId="22" xfId="0" applyNumberFormat="1" applyBorder="1" applyAlignment="1">
      <alignment horizontal="center" wrapText="1"/>
    </xf>
    <xf numFmtId="3" fontId="4" fillId="24" borderId="15" xfId="0" applyNumberFormat="1" applyFont="1" applyFill="1" applyBorder="1" applyAlignment="1" applyProtection="1">
      <alignment horizontal="center"/>
      <protection locked="0"/>
    </xf>
    <xf numFmtId="3" fontId="4" fillId="24" borderId="16" xfId="0" applyNumberFormat="1" applyFont="1" applyFill="1" applyBorder="1" applyAlignment="1" applyProtection="1">
      <alignment horizontal="center"/>
      <protection locked="0"/>
    </xf>
    <xf numFmtId="3" fontId="0" fillId="0" borderId="59" xfId="0" applyNumberFormat="1" applyBorder="1" applyAlignment="1">
      <alignment horizontal="center" wrapText="1"/>
    </xf>
    <xf numFmtId="3" fontId="0" fillId="0" borderId="55" xfId="0" applyNumberFormat="1" applyBorder="1" applyAlignment="1">
      <alignment horizontal="center" wrapText="1"/>
    </xf>
    <xf numFmtId="3" fontId="5" fillId="0" borderId="29" xfId="0" applyNumberFormat="1" applyFont="1" applyBorder="1" applyAlignment="1">
      <alignment horizontal="center"/>
    </xf>
    <xf numFmtId="3" fontId="5" fillId="0" borderId="90" xfId="0" applyNumberFormat="1" applyFont="1" applyBorder="1" applyAlignment="1">
      <alignment horizontal="center"/>
    </xf>
    <xf numFmtId="0" fontId="5" fillId="0" borderId="27" xfId="0" applyFont="1" applyBorder="1" applyAlignment="1">
      <alignment horizontal="left"/>
    </xf>
    <xf numFmtId="0" fontId="5" fillId="0" borderId="71" xfId="0" applyFont="1" applyBorder="1" applyAlignment="1">
      <alignment horizontal="left"/>
    </xf>
    <xf numFmtId="3" fontId="4" fillId="24" borderId="11" xfId="0" applyNumberFormat="1" applyFont="1" applyFill="1" applyBorder="1" applyAlignment="1" applyProtection="1">
      <alignment horizontal="right"/>
      <protection locked="0"/>
    </xf>
    <xf numFmtId="3" fontId="4" fillId="24" borderId="18" xfId="0" applyNumberFormat="1" applyFont="1" applyFill="1" applyBorder="1" applyAlignment="1" applyProtection="1">
      <alignment horizontal="right"/>
      <protection locked="0"/>
    </xf>
    <xf numFmtId="0" fontId="3" fillId="0" borderId="12" xfId="0" applyFont="1" applyBorder="1" applyAlignment="1">
      <alignment horizontal="left" wrapText="1"/>
    </xf>
    <xf numFmtId="0" fontId="3" fillId="0" borderId="51" xfId="0" applyFont="1" applyBorder="1" applyAlignment="1">
      <alignment horizontal="left" wrapText="1"/>
    </xf>
    <xf numFmtId="0" fontId="3" fillId="0" borderId="29" xfId="0" applyFont="1" applyBorder="1" applyAlignment="1">
      <alignment horizontal="left"/>
    </xf>
    <xf numFmtId="0" fontId="3" fillId="0" borderId="72" xfId="0" applyFont="1" applyBorder="1" applyAlignment="1">
      <alignment horizontal="left"/>
    </xf>
    <xf numFmtId="0" fontId="3" fillId="0" borderId="18" xfId="0" applyFont="1" applyBorder="1" applyAlignment="1">
      <alignment horizontal="left"/>
    </xf>
    <xf numFmtId="0" fontId="3" fillId="0" borderId="71" xfId="0" applyFont="1" applyBorder="1" applyAlignment="1">
      <alignment horizontal="left"/>
    </xf>
    <xf numFmtId="3" fontId="5" fillId="0" borderId="72" xfId="0" applyNumberFormat="1" applyFont="1" applyBorder="1" applyAlignment="1">
      <alignment horizontal="center"/>
    </xf>
    <xf numFmtId="0" fontId="3" fillId="0" borderId="17" xfId="0" applyFont="1" applyBorder="1" applyAlignment="1">
      <alignment horizontal="left"/>
    </xf>
    <xf numFmtId="0" fontId="3" fillId="0" borderId="86" xfId="0" applyFont="1" applyBorder="1" applyAlignment="1">
      <alignment horizontal="left"/>
    </xf>
    <xf numFmtId="3" fontId="4" fillId="24" borderId="59" xfId="0" applyNumberFormat="1" applyFont="1" applyFill="1" applyBorder="1" applyAlignment="1" applyProtection="1">
      <alignment horizontal="center"/>
      <protection locked="0"/>
    </xf>
    <xf numFmtId="3" fontId="4" fillId="24" borderId="55" xfId="0" applyNumberFormat="1" applyFont="1" applyFill="1" applyBorder="1" applyAlignment="1" applyProtection="1">
      <alignment horizontal="center"/>
      <protection locked="0"/>
    </xf>
    <xf numFmtId="3" fontId="4" fillId="24" borderId="10" xfId="0" applyNumberFormat="1" applyFont="1" applyFill="1" applyBorder="1" applyAlignment="1" applyProtection="1">
      <alignment horizontal="center"/>
      <protection locked="0"/>
    </xf>
    <xf numFmtId="3" fontId="4" fillId="24" borderId="41" xfId="0" applyNumberFormat="1" applyFont="1" applyFill="1" applyBorder="1" applyAlignment="1" applyProtection="1">
      <alignment horizontal="right"/>
      <protection locked="0"/>
    </xf>
    <xf numFmtId="3" fontId="4" fillId="24" borderId="55" xfId="0" applyNumberFormat="1" applyFont="1" applyFill="1" applyBorder="1" applyAlignment="1" applyProtection="1">
      <alignment horizontal="right"/>
      <protection locked="0"/>
    </xf>
    <xf numFmtId="0" fontId="0" fillId="0" borderId="54" xfId="0" applyBorder="1" applyAlignment="1">
      <alignment horizontal="center"/>
    </xf>
    <xf numFmtId="0" fontId="0" fillId="0" borderId="72" xfId="0" applyBorder="1" applyAlignment="1">
      <alignment horizontal="center"/>
    </xf>
    <xf numFmtId="0" fontId="2" fillId="0" borderId="18" xfId="0" applyFont="1" applyBorder="1" applyAlignment="1">
      <alignment horizontal="left"/>
    </xf>
    <xf numFmtId="0" fontId="4" fillId="0" borderId="71" xfId="0" applyFont="1" applyBorder="1" applyAlignment="1">
      <alignment horizontal="left"/>
    </xf>
    <xf numFmtId="0" fontId="4" fillId="0" borderId="12" xfId="0" applyFont="1" applyBorder="1" applyAlignment="1">
      <alignment horizontal="left"/>
    </xf>
    <xf numFmtId="0" fontId="4" fillId="0" borderId="51" xfId="0" applyFont="1" applyBorder="1" applyAlignment="1">
      <alignment horizontal="left"/>
    </xf>
    <xf numFmtId="0" fontId="4" fillId="0" borderId="17" xfId="0" applyFont="1" applyBorder="1" applyAlignment="1">
      <alignment horizontal="left" wrapText="1"/>
    </xf>
    <xf numFmtId="0" fontId="4" fillId="0" borderId="86" xfId="0" applyFont="1" applyBorder="1" applyAlignment="1">
      <alignment horizontal="left" wrapText="1"/>
    </xf>
    <xf numFmtId="0" fontId="4" fillId="0" borderId="18" xfId="0" applyFont="1" applyBorder="1" applyAlignment="1">
      <alignment horizontal="left" wrapText="1"/>
    </xf>
    <xf numFmtId="0" fontId="4" fillId="0" borderId="71" xfId="0" applyFont="1" applyBorder="1" applyAlignment="1">
      <alignment horizontal="left" wrapText="1"/>
    </xf>
    <xf numFmtId="0" fontId="2" fillId="0" borderId="42" xfId="0" applyFont="1" applyBorder="1" applyAlignment="1">
      <alignment horizontal="left"/>
    </xf>
    <xf numFmtId="0" fontId="2" fillId="0" borderId="52" xfId="0" applyFont="1" applyBorder="1" applyAlignment="1">
      <alignment horizontal="left"/>
    </xf>
    <xf numFmtId="0" fontId="3" fillId="0" borderId="78" xfId="0" applyFont="1" applyBorder="1" applyAlignment="1">
      <alignment horizontal="left" wrapText="1"/>
    </xf>
    <xf numFmtId="3" fontId="2" fillId="0" borderId="15" xfId="0" applyNumberFormat="1" applyFont="1" applyBorder="1" applyAlignment="1">
      <alignment horizontal="center" wrapText="1"/>
    </xf>
    <xf numFmtId="3" fontId="0" fillId="0" borderId="17" xfId="0" applyNumberFormat="1" applyBorder="1" applyAlignment="1">
      <alignment horizontal="center" wrapText="1"/>
    </xf>
    <xf numFmtId="3" fontId="0" fillId="0" borderId="18" xfId="0" applyNumberFormat="1" applyBorder="1" applyAlignment="1">
      <alignment horizontal="center" wrapText="1"/>
    </xf>
    <xf numFmtId="3" fontId="0" fillId="0" borderId="58" xfId="0" applyNumberFormat="1" applyBorder="1" applyAlignment="1">
      <alignment horizontal="center" wrapText="1"/>
    </xf>
    <xf numFmtId="3" fontId="0" fillId="0" borderId="39" xfId="0" applyNumberFormat="1" applyBorder="1" applyAlignment="1">
      <alignment horizontal="center" wrapText="1"/>
    </xf>
    <xf numFmtId="3" fontId="4" fillId="24" borderId="58" xfId="0" applyNumberFormat="1" applyFont="1" applyFill="1" applyBorder="1" applyAlignment="1" applyProtection="1">
      <alignment horizontal="center"/>
      <protection locked="0"/>
    </xf>
    <xf numFmtId="3" fontId="4" fillId="24" borderId="39" xfId="0" applyNumberFormat="1" applyFont="1" applyFill="1" applyBorder="1" applyAlignment="1" applyProtection="1">
      <alignment horizontal="center"/>
      <protection locked="0"/>
    </xf>
    <xf numFmtId="3" fontId="0" fillId="0" borderId="80" xfId="0" applyNumberFormat="1" applyBorder="1" applyAlignment="1">
      <alignment horizontal="center" wrapText="1"/>
    </xf>
    <xf numFmtId="3" fontId="0" fillId="0" borderId="82" xfId="0" applyNumberFormat="1" applyBorder="1" applyAlignment="1">
      <alignment horizontal="center" wrapText="1"/>
    </xf>
    <xf numFmtId="3" fontId="4" fillId="22" borderId="61" xfId="0" applyNumberFormat="1" applyFont="1" applyFill="1" applyBorder="1" applyAlignment="1">
      <alignment horizontal="center"/>
    </xf>
    <xf numFmtId="3" fontId="4" fillId="22" borderId="49" xfId="0" applyNumberFormat="1" applyFont="1" applyFill="1" applyBorder="1" applyAlignment="1">
      <alignment horizontal="center"/>
    </xf>
    <xf numFmtId="3" fontId="4" fillId="22" borderId="68" xfId="0" applyNumberFormat="1" applyFont="1" applyFill="1" applyBorder="1" applyAlignment="1">
      <alignment horizontal="right"/>
    </xf>
    <xf numFmtId="3" fontId="4" fillId="22" borderId="39" xfId="0" applyNumberFormat="1" applyFont="1" applyFill="1" applyBorder="1" applyAlignment="1">
      <alignment horizontal="right"/>
    </xf>
    <xf numFmtId="3" fontId="4" fillId="22" borderId="58" xfId="0" applyNumberFormat="1" applyFont="1" applyFill="1" applyBorder="1" applyAlignment="1">
      <alignment horizontal="center"/>
    </xf>
    <xf numFmtId="3" fontId="4" fillId="22" borderId="39" xfId="0" applyNumberFormat="1" applyFont="1" applyFill="1" applyBorder="1" applyAlignment="1">
      <alignment horizontal="center"/>
    </xf>
    <xf numFmtId="3" fontId="4" fillId="22" borderId="28" xfId="0" applyNumberFormat="1" applyFont="1" applyFill="1" applyBorder="1" applyAlignment="1">
      <alignment horizontal="right"/>
    </xf>
    <xf numFmtId="3" fontId="4" fillId="22" borderId="24" xfId="0" applyNumberFormat="1" applyFont="1" applyFill="1" applyBorder="1" applyAlignment="1">
      <alignment horizontal="right"/>
    </xf>
    <xf numFmtId="3" fontId="4" fillId="22" borderId="60" xfId="0" applyNumberFormat="1" applyFont="1" applyFill="1" applyBorder="1" applyAlignment="1">
      <alignment horizontal="center"/>
    </xf>
    <xf numFmtId="3" fontId="4" fillId="22" borderId="24" xfId="0" applyNumberFormat="1" applyFont="1" applyFill="1" applyBorder="1" applyAlignment="1">
      <alignment horizontal="center"/>
    </xf>
    <xf numFmtId="3" fontId="4" fillId="22" borderId="53" xfId="0" applyNumberFormat="1" applyFont="1" applyFill="1" applyBorder="1" applyAlignment="1">
      <alignment horizontal="right"/>
    </xf>
    <xf numFmtId="3" fontId="4" fillId="22" borderId="49" xfId="0" applyNumberFormat="1" applyFont="1" applyFill="1" applyBorder="1" applyAlignment="1">
      <alignment horizontal="right"/>
    </xf>
    <xf numFmtId="3" fontId="0" fillId="0" borderId="60" xfId="0" applyNumberFormat="1" applyBorder="1" applyAlignment="1">
      <alignment horizontal="center" wrapText="1"/>
    </xf>
    <xf numFmtId="3" fontId="0" fillId="0" borderId="24" xfId="0" applyNumberFormat="1" applyBorder="1" applyAlignment="1">
      <alignment horizontal="center" wrapText="1"/>
    </xf>
    <xf numFmtId="3" fontId="4" fillId="24" borderId="28" xfId="0" applyNumberFormat="1" applyFont="1" applyFill="1" applyBorder="1" applyAlignment="1" applyProtection="1">
      <alignment horizontal="right"/>
      <protection locked="0"/>
    </xf>
    <xf numFmtId="3" fontId="4" fillId="24" borderId="24" xfId="0" applyNumberFormat="1" applyFont="1" applyFill="1" applyBorder="1" applyAlignment="1" applyProtection="1">
      <alignment horizontal="right"/>
      <protection locked="0"/>
    </xf>
    <xf numFmtId="3" fontId="4" fillId="24" borderId="68" xfId="0" applyNumberFormat="1" applyFont="1" applyFill="1" applyBorder="1" applyAlignment="1" applyProtection="1">
      <alignment horizontal="right"/>
      <protection locked="0"/>
    </xf>
    <xf numFmtId="3" fontId="4" fillId="24" borderId="39" xfId="0" applyNumberFormat="1" applyFont="1" applyFill="1" applyBorder="1" applyAlignment="1" applyProtection="1">
      <alignment horizontal="right"/>
      <protection locked="0"/>
    </xf>
    <xf numFmtId="3" fontId="2" fillId="0" borderId="59" xfId="0" applyNumberFormat="1" applyFont="1" applyBorder="1" applyAlignment="1">
      <alignment horizontal="center" wrapText="1"/>
    </xf>
    <xf numFmtId="3" fontId="2" fillId="0" borderId="55" xfId="0" applyNumberFormat="1" applyFont="1" applyBorder="1" applyAlignment="1">
      <alignment horizontal="center" wrapText="1"/>
    </xf>
    <xf numFmtId="3" fontId="2" fillId="0" borderId="80" xfId="0" applyNumberFormat="1" applyFont="1" applyBorder="1" applyAlignment="1">
      <alignment horizontal="center" wrapText="1"/>
    </xf>
    <xf numFmtId="3" fontId="2" fillId="0" borderId="21" xfId="0" applyNumberFormat="1" applyFont="1" applyBorder="1" applyAlignment="1">
      <alignment horizontal="center" wrapText="1"/>
    </xf>
    <xf numFmtId="3" fontId="0" fillId="0" borderId="21" xfId="0" applyNumberFormat="1" applyBorder="1" applyAlignment="1">
      <alignment horizontal="center" wrapText="1"/>
    </xf>
    <xf numFmtId="3" fontId="0" fillId="0" borderId="0" xfId="0" applyNumberFormat="1" applyAlignment="1">
      <alignment horizontal="left"/>
    </xf>
    <xf numFmtId="0" fontId="3" fillId="0" borderId="0" xfId="0" applyFont="1" applyAlignment="1">
      <alignment horizontal="left"/>
    </xf>
    <xf numFmtId="3" fontId="5" fillId="0" borderId="29" xfId="0" applyNumberFormat="1" applyFont="1" applyBorder="1" applyAlignment="1">
      <alignment horizontal="center" vertical="center"/>
    </xf>
    <xf numFmtId="3" fontId="5" fillId="0" borderId="90" xfId="0" applyNumberFormat="1" applyFont="1" applyBorder="1" applyAlignment="1">
      <alignment horizontal="center" vertical="center"/>
    </xf>
    <xf numFmtId="3" fontId="5" fillId="0" borderId="72" xfId="0" applyNumberFormat="1" applyFont="1" applyBorder="1" applyAlignment="1">
      <alignment horizontal="center" vertical="center"/>
    </xf>
    <xf numFmtId="3" fontId="4" fillId="24" borderId="70" xfId="0" applyNumberFormat="1" applyFont="1" applyFill="1" applyBorder="1" applyAlignment="1" applyProtection="1">
      <alignment horizontal="right"/>
      <protection locked="0"/>
    </xf>
    <xf numFmtId="3" fontId="5" fillId="0" borderId="76" xfId="0" applyNumberFormat="1" applyFont="1" applyBorder="1" applyAlignment="1">
      <alignment horizontal="center" wrapText="1"/>
    </xf>
    <xf numFmtId="3" fontId="5" fillId="0" borderId="49" xfId="0" applyNumberFormat="1" applyFont="1" applyBorder="1" applyAlignment="1">
      <alignment horizontal="center" wrapText="1"/>
    </xf>
    <xf numFmtId="3" fontId="4" fillId="22" borderId="98" xfId="0" applyNumberFormat="1" applyFont="1" applyFill="1" applyBorder="1" applyAlignment="1">
      <alignment horizontal="right"/>
    </xf>
    <xf numFmtId="3" fontId="4" fillId="22" borderId="95" xfId="0" applyNumberFormat="1" applyFont="1" applyFill="1" applyBorder="1" applyAlignment="1">
      <alignment horizontal="right"/>
    </xf>
    <xf numFmtId="0" fontId="0" fillId="0" borderId="78" xfId="0" applyBorder="1" applyAlignment="1">
      <alignment horizontal="center"/>
    </xf>
    <xf numFmtId="0" fontId="4" fillId="0" borderId="12" xfId="0" applyFont="1" applyBorder="1" applyAlignment="1">
      <alignment horizontal="left" wrapText="1"/>
    </xf>
    <xf numFmtId="0" fontId="4" fillId="0" borderId="51" xfId="0" applyFont="1" applyBorder="1" applyAlignment="1">
      <alignment horizontal="left" wrapText="1"/>
    </xf>
    <xf numFmtId="0" fontId="4" fillId="0" borderId="27" xfId="0" applyFont="1" applyBorder="1" applyAlignment="1">
      <alignment horizontal="left"/>
    </xf>
    <xf numFmtId="3" fontId="5" fillId="0" borderId="48" xfId="0" applyNumberFormat="1" applyFont="1" applyBorder="1" applyAlignment="1">
      <alignment horizontal="center" vertical="center"/>
    </xf>
    <xf numFmtId="0" fontId="3" fillId="0" borderId="26" xfId="0" applyFont="1" applyBorder="1" applyAlignment="1">
      <alignment horizontal="left" wrapText="1"/>
    </xf>
    <xf numFmtId="0" fontId="3" fillId="0" borderId="15" xfId="0" applyFont="1" applyBorder="1" applyAlignment="1">
      <alignment horizontal="left"/>
    </xf>
    <xf numFmtId="0" fontId="3" fillId="0" borderId="65" xfId="0" applyFont="1" applyBorder="1" applyAlignment="1">
      <alignment horizontal="left"/>
    </xf>
    <xf numFmtId="0" fontId="3" fillId="0" borderId="25" xfId="0" applyFont="1" applyBorder="1" applyAlignment="1">
      <alignment horizontal="left"/>
    </xf>
    <xf numFmtId="0" fontId="3" fillId="0" borderId="90" xfId="0" applyFont="1" applyBorder="1" applyAlignment="1">
      <alignment horizontal="left"/>
    </xf>
    <xf numFmtId="0" fontId="5" fillId="0" borderId="33" xfId="0" applyFont="1" applyBorder="1" applyAlignment="1">
      <alignment horizontal="center" wrapText="1"/>
    </xf>
    <xf numFmtId="0" fontId="5" fillId="0" borderId="34" xfId="0" applyFont="1" applyBorder="1" applyAlignment="1">
      <alignment horizontal="center" wrapText="1"/>
    </xf>
    <xf numFmtId="3" fontId="5" fillId="0" borderId="70" xfId="0" applyNumberFormat="1" applyFont="1" applyBorder="1" applyAlignment="1">
      <alignment horizontal="center" wrapText="1"/>
    </xf>
    <xf numFmtId="3" fontId="5" fillId="0" borderId="66" xfId="0" applyNumberFormat="1" applyFont="1" applyBorder="1" applyAlignment="1">
      <alignment horizontal="center" wrapText="1"/>
    </xf>
    <xf numFmtId="0" fontId="2" fillId="0" borderId="0" xfId="0" applyFont="1" applyAlignment="1">
      <alignment horizontal="left"/>
    </xf>
    <xf numFmtId="0" fontId="2" fillId="0" borderId="0" xfId="0" applyFont="1" applyAlignment="1">
      <alignment horizontal="right"/>
    </xf>
    <xf numFmtId="0" fontId="3" fillId="0" borderId="27" xfId="0" applyFont="1" applyBorder="1" applyAlignment="1">
      <alignment horizontal="left"/>
    </xf>
    <xf numFmtId="0" fontId="2" fillId="0" borderId="13" xfId="0" applyFont="1" applyBorder="1" applyAlignment="1">
      <alignment horizontal="left" wrapText="1"/>
    </xf>
    <xf numFmtId="0" fontId="2" fillId="0" borderId="51" xfId="0" applyFont="1" applyBorder="1" applyAlignment="1">
      <alignment horizontal="left" wrapText="1"/>
    </xf>
    <xf numFmtId="0" fontId="3" fillId="0" borderId="32" xfId="0" applyFont="1" applyBorder="1" applyAlignment="1">
      <alignment horizontal="left" wrapText="1"/>
    </xf>
    <xf numFmtId="0" fontId="3" fillId="0" borderId="35" xfId="0" applyFont="1" applyBorder="1" applyAlignment="1">
      <alignment horizontal="left" wrapText="1"/>
    </xf>
    <xf numFmtId="0" fontId="2" fillId="0" borderId="13" xfId="0" applyFont="1" applyBorder="1" applyAlignment="1">
      <alignment horizontal="left"/>
    </xf>
    <xf numFmtId="0" fontId="2" fillId="0" borderId="51" xfId="0" applyFont="1" applyBorder="1" applyAlignment="1">
      <alignment horizontal="left"/>
    </xf>
    <xf numFmtId="0" fontId="2" fillId="0" borderId="43" xfId="0" applyFont="1" applyBorder="1" applyAlignment="1">
      <alignment horizontal="left"/>
    </xf>
    <xf numFmtId="0" fontId="3" fillId="0" borderId="32" xfId="0" applyFont="1" applyBorder="1" applyAlignment="1">
      <alignment horizontal="left"/>
    </xf>
    <xf numFmtId="0" fontId="3" fillId="0" borderId="35" xfId="0" applyFont="1" applyBorder="1" applyAlignment="1">
      <alignment horizontal="left"/>
    </xf>
    <xf numFmtId="0" fontId="2" fillId="0" borderId="0" xfId="0" applyFont="1" applyAlignment="1">
      <alignment horizontal="center"/>
    </xf>
    <xf numFmtId="0" fontId="2" fillId="0" borderId="69" xfId="0" applyFont="1" applyBorder="1" applyAlignment="1">
      <alignment horizontal="center"/>
    </xf>
    <xf numFmtId="0" fontId="2" fillId="0" borderId="76" xfId="0" applyFont="1" applyBorder="1" applyAlignment="1">
      <alignment horizontal="center"/>
    </xf>
    <xf numFmtId="0" fontId="2" fillId="0" borderId="23" xfId="0" applyFont="1" applyBorder="1" applyAlignment="1">
      <alignment horizontal="center"/>
    </xf>
    <xf numFmtId="0" fontId="2" fillId="0" borderId="30" xfId="0" applyFont="1" applyBorder="1" applyAlignment="1">
      <alignment horizontal="center"/>
    </xf>
    <xf numFmtId="0" fontId="2" fillId="0" borderId="31" xfId="0" applyFont="1" applyBorder="1" applyAlignment="1">
      <alignment horizontal="center"/>
    </xf>
    <xf numFmtId="0" fontId="2" fillId="0" borderId="77" xfId="0" applyFont="1" applyBorder="1" applyAlignment="1">
      <alignment horizontal="center"/>
    </xf>
    <xf numFmtId="0" fontId="3" fillId="0" borderId="29" xfId="0" applyFont="1" applyBorder="1" applyAlignment="1">
      <alignment horizontal="center" wrapText="1"/>
    </xf>
    <xf numFmtId="0" fontId="3" fillId="0" borderId="90" xfId="0" applyFont="1" applyBorder="1" applyAlignment="1">
      <alignment horizontal="center" wrapText="1"/>
    </xf>
    <xf numFmtId="0" fontId="3" fillId="0" borderId="72" xfId="0" applyFont="1" applyBorder="1" applyAlignment="1">
      <alignment horizontal="center" wrapText="1"/>
    </xf>
    <xf numFmtId="0" fontId="3" fillId="0" borderId="70" xfId="0" applyFont="1" applyBorder="1" applyAlignment="1">
      <alignment horizontal="center" wrapText="1"/>
    </xf>
    <xf numFmtId="0" fontId="3" fillId="0" borderId="66" xfId="0" applyFont="1" applyBorder="1" applyAlignment="1">
      <alignment horizontal="center" wrapText="1"/>
    </xf>
    <xf numFmtId="0" fontId="5" fillId="0" borderId="0" xfId="44" applyFont="1" applyAlignment="1">
      <alignment horizontal="center"/>
    </xf>
    <xf numFmtId="37" fontId="3" fillId="0" borderId="0" xfId="44" quotePrefix="1" applyNumberFormat="1" applyFont="1" applyBorder="1" applyAlignment="1" applyProtection="1">
      <alignment horizontal="center"/>
      <protection locked="0"/>
    </xf>
    <xf numFmtId="0" fontId="2" fillId="0" borderId="85" xfId="45" quotePrefix="1" applyBorder="1" applyAlignment="1">
      <alignment horizontal="left"/>
    </xf>
    <xf numFmtId="0" fontId="2" fillId="0" borderId="0" xfId="45" quotePrefix="1" applyAlignment="1">
      <alignment horizontal="left"/>
    </xf>
    <xf numFmtId="0" fontId="2" fillId="0" borderId="0" xfId="46" quotePrefix="1" applyBorder="1" applyAlignment="1" applyProtection="1">
      <alignment horizontal="left"/>
    </xf>
    <xf numFmtId="0" fontId="5" fillId="0" borderId="0" xfId="46" applyFont="1" applyAlignment="1">
      <alignment horizontal="center"/>
    </xf>
    <xf numFmtId="0" fontId="3" fillId="0" borderId="0" xfId="46" applyFont="1" applyBorder="1" applyAlignment="1">
      <alignment horizontal="center" wrapText="1"/>
    </xf>
    <xf numFmtId="0" fontId="3" fillId="0" borderId="83" xfId="46" applyFont="1" applyBorder="1" applyAlignment="1">
      <alignment horizontal="center" wrapText="1"/>
    </xf>
    <xf numFmtId="3" fontId="3" fillId="0" borderId="0" xfId="46" applyNumberFormat="1" applyFont="1" applyAlignment="1">
      <alignment horizontal="right"/>
    </xf>
    <xf numFmtId="3" fontId="3" fillId="0" borderId="83" xfId="46" applyNumberFormat="1" applyFont="1" applyBorder="1" applyAlignment="1">
      <alignment horizontal="right"/>
    </xf>
    <xf numFmtId="3" fontId="3" fillId="0" borderId="0" xfId="46" applyNumberFormat="1" applyFont="1" applyAlignment="1">
      <alignment horizontal="right" wrapText="1"/>
    </xf>
    <xf numFmtId="3" fontId="3" fillId="0" borderId="83" xfId="46" applyNumberFormat="1" applyFont="1" applyBorder="1" applyAlignment="1">
      <alignment horizontal="right" wrapText="1"/>
    </xf>
    <xf numFmtId="3" fontId="3" fillId="0" borderId="0" xfId="46" applyNumberFormat="1" applyFont="1" applyBorder="1" applyAlignment="1">
      <alignment horizontal="right" wrapText="1"/>
    </xf>
    <xf numFmtId="0" fontId="0" fillId="0" borderId="83" xfId="0" applyBorder="1" applyAlignment="1">
      <alignment wrapText="1"/>
    </xf>
    <xf numFmtId="0" fontId="3" fillId="0" borderId="0" xfId="46" applyFont="1" applyBorder="1" applyAlignment="1">
      <alignment horizontal="center"/>
    </xf>
    <xf numFmtId="0" fontId="3" fillId="0" borderId="83" xfId="46" applyFont="1" applyBorder="1" applyAlignment="1">
      <alignment horizontal="center"/>
    </xf>
    <xf numFmtId="3" fontId="3" fillId="0" borderId="0" xfId="46" applyNumberFormat="1" applyFont="1" applyBorder="1" applyAlignment="1">
      <alignment horizontal="right"/>
    </xf>
    <xf numFmtId="0" fontId="5" fillId="0" borderId="0" xfId="0" applyFont="1" applyAlignment="1">
      <alignment horizontal="center"/>
    </xf>
    <xf numFmtId="3" fontId="5" fillId="0" borderId="0" xfId="0" applyNumberFormat="1" applyFont="1" applyAlignment="1">
      <alignment horizontal="center"/>
    </xf>
    <xf numFmtId="3" fontId="3" fillId="0" borderId="0" xfId="45" applyNumberFormat="1" applyFont="1" applyAlignment="1">
      <alignment horizontal="center" vertical="center"/>
    </xf>
    <xf numFmtId="0" fontId="28" fillId="0" borderId="0" xfId="45" applyFont="1" applyAlignment="1">
      <alignment horizontal="left" wrapText="1"/>
    </xf>
    <xf numFmtId="0" fontId="26" fillId="0" borderId="0" xfId="45" applyFont="1" applyAlignment="1">
      <alignment horizontal="left" wrapText="1"/>
    </xf>
    <xf numFmtId="0" fontId="5" fillId="0" borderId="0" xfId="44" applyFont="1" applyAlignment="1" applyProtection="1">
      <alignment horizontal="center"/>
    </xf>
    <xf numFmtId="49" fontId="5" fillId="0" borderId="0" xfId="44" applyNumberFormat="1" applyFont="1" applyAlignment="1" applyProtection="1">
      <alignment horizontal="center"/>
    </xf>
    <xf numFmtId="37" fontId="2" fillId="0" borderId="0" xfId="44" quotePrefix="1" applyNumberFormat="1" applyFont="1"/>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2" builtinId="3"/>
    <cellStyle name="Comma 2" xfId="48" xr:uid="{00000000-0005-0000-0000-00001C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4" xr:uid="{00000000-0005-0000-0000-000027000000}"/>
    <cellStyle name="Normal 3" xfId="45" xr:uid="{00000000-0005-0000-0000-000028000000}"/>
    <cellStyle name="Normal 4" xfId="47" xr:uid="{00000000-0005-0000-0000-000029000000}"/>
    <cellStyle name="normal_FY 2002 Funding Allocations_1" xfId="46" xr:uid="{00000000-0005-0000-0000-00002A000000}"/>
    <cellStyle name="Normal_LTC Beds Per PSA" xfId="49" xr:uid="{00000000-0005-0000-0000-00002B000000}"/>
    <cellStyle name="Note" xfId="37" builtinId="10" customBuiltin="1"/>
    <cellStyle name="Output" xfId="38" builtinId="21" customBuiltin="1"/>
    <cellStyle name="Percent" xfId="43" builtinId="5"/>
    <cellStyle name="Title" xfId="39" builtinId="15" customBuiltin="1"/>
    <cellStyle name="Total" xfId="40" builtinId="25" customBuiltin="1"/>
    <cellStyle name="Warning Text" xfId="41" builtinId="11" customBuiltin="1"/>
  </cellStyles>
  <dxfs count="36">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66"/>
        </patternFill>
      </fill>
    </dxf>
    <dxf>
      <fill>
        <patternFill>
          <bgColor rgb="FFFFFF66"/>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43"/>
        </patternFill>
      </fill>
    </dxf>
    <dxf>
      <fill>
        <patternFill>
          <bgColor indexed="43"/>
        </patternFill>
      </fill>
    </dxf>
    <dxf>
      <fill>
        <patternFill>
          <bgColor rgb="FFFFFF99"/>
        </patternFill>
      </fill>
    </dxf>
    <dxf>
      <fill>
        <patternFill>
          <bgColor rgb="FFFFFF99"/>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patternType="none">
          <bgColor auto="1"/>
        </patternFill>
      </fill>
    </dxf>
    <dxf>
      <fill>
        <patternFill>
          <bgColor indexed="43"/>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9" defaultPivotStyle="PivotStyleLight16"/>
  <colors>
    <mruColors>
      <color rgb="FFCCFFFF"/>
      <color rgb="FFFFFF99"/>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39997558519241921"/>
  </sheetPr>
  <dimension ref="A1:K83"/>
  <sheetViews>
    <sheetView showGridLines="0" showZeros="0" tabSelected="1" zoomScaleNormal="100" zoomScalePageLayoutView="86" workbookViewId="0">
      <selection activeCell="H1" sqref="H1"/>
    </sheetView>
  </sheetViews>
  <sheetFormatPr defaultRowHeight="13.2" x14ac:dyDescent="0.25"/>
  <cols>
    <col min="1" max="1" width="10.44140625" style="15" customWidth="1"/>
    <col min="2" max="2" width="19.6640625" style="15" customWidth="1"/>
    <col min="3" max="8" width="18.33203125" style="15" customWidth="1"/>
    <col min="9" max="10" width="18.33203125" customWidth="1"/>
    <col min="11" max="11" width="7.6640625" customWidth="1"/>
  </cols>
  <sheetData>
    <row r="1" spans="1:10" s="9" customFormat="1" ht="22.5" customHeight="1" x14ac:dyDescent="0.25">
      <c r="A1" s="85" t="s">
        <v>92</v>
      </c>
      <c r="B1" s="500" t="str">
        <f>IF($H1=1,C58,IF($H1=2,C59,IF($H1=3,C60,IF($H1=4,C61,IF($H1=5,C62,IF($H1=6,C63,IF($H1=7,C64,IF($H1="8A",C65,IF($H1="8B",C66,IF($H1="8C",C67,IF($H1="8D",C68,IF($H1="8E",C69,IF($H1=9,C70,IF($H1=10,C71,IF($H1=11,C72,IF($H1=12,C73,IF($H1=13,C74,IF($H1=14,C75,IF($H1=15,C76,IF($H1=16,C77,IF($H1="17/18",C78,IF($H1=19,C79,IF($H1=20,C80,IF($H1=21,C81,IF($H1=22,C82,"0")))))))))))))))))))))))))</f>
        <v>0</v>
      </c>
      <c r="C1" s="500"/>
      <c r="D1" s="500"/>
      <c r="E1" s="500"/>
      <c r="G1" s="28" t="s">
        <v>98</v>
      </c>
      <c r="H1" s="41"/>
    </row>
    <row r="2" spans="1:10" ht="12.75" customHeight="1" x14ac:dyDescent="0.25">
      <c r="A2" s="85"/>
      <c r="B2" s="85"/>
      <c r="C2" s="85"/>
      <c r="D2" s="28"/>
    </row>
    <row r="3" spans="1:10" ht="26.85" customHeight="1" x14ac:dyDescent="0.25">
      <c r="A3" s="501" t="s">
        <v>117</v>
      </c>
      <c r="B3" s="502"/>
      <c r="C3" s="86" t="s">
        <v>2</v>
      </c>
      <c r="D3" s="86" t="s">
        <v>3</v>
      </c>
      <c r="E3" s="86" t="s">
        <v>4</v>
      </c>
      <c r="F3" s="86" t="s">
        <v>5</v>
      </c>
      <c r="G3" s="86" t="s">
        <v>6</v>
      </c>
      <c r="H3" s="86" t="s">
        <v>153</v>
      </c>
      <c r="I3" s="86" t="s">
        <v>123</v>
      </c>
      <c r="J3" s="11" t="s">
        <v>119</v>
      </c>
    </row>
    <row r="4" spans="1:10" ht="26.85" customHeight="1" x14ac:dyDescent="0.25">
      <c r="A4" s="495" t="s">
        <v>284</v>
      </c>
      <c r="B4" s="496"/>
      <c r="C4" s="176"/>
      <c r="D4" s="176"/>
      <c r="E4" s="176"/>
      <c r="F4" s="176"/>
      <c r="G4" s="176"/>
      <c r="H4" s="176"/>
      <c r="I4" s="176"/>
      <c r="J4" s="176"/>
    </row>
    <row r="5" spans="1:10" ht="26.85" customHeight="1" x14ac:dyDescent="0.25">
      <c r="A5" s="495" t="s">
        <v>285</v>
      </c>
      <c r="B5" s="496"/>
      <c r="C5" s="180" t="str">
        <f>IF($H1=1,FEDERAL!B7,IF($H1=2,FEDERAL!B8,IF($H1=3,FEDERAL!B9,IF($H1=4,FEDERAL!B10,IF($H1=5,FEDERAL!B11,IF($H1=6,FEDERAL!B12,IF($H1=7,FEDERAL!B13,IF($H1="8A",FEDERAL!B14,IF($H1="8B",FEDERAL!B15,IF($H1="8C",FEDERAL!B16,IF($H1="8D",FEDERAL!B17,IF($H1="8E",FEDERAL!B18,IF($H1=9,FEDERAL!B19,IF($H1=10,FEDERAL!B20,IF($H1=11,FEDERAL!B21,IF($H1=12,FEDERAL!B22,IF($H1=13,FEDERAL!B23,IF($H1=14,FEDERAL!B24,IF($H1=15,FEDERAL!B25,IF($H1=16,FEDERAL!B26,IF($H1="17/18",FEDERAL!B27,IF($H1=19,FEDERAL!B28,IF($H1=20,FEDERAL!B29,IF($H1=21,FEDERAL!B30,IF($H1=22,FEDERAL!B31,"0")))))))))))))))))))))))))</f>
        <v>0</v>
      </c>
      <c r="D5" s="180" t="str">
        <f>IF($H1=1,FEDERAL!C7,IF($H1=2,FEDERAL!C8,IF($H1=3,FEDERAL!C9,IF($H1=4,FEDERAL!C10,IF($H1=5,FEDERAL!C11,IF($H1=6,FEDERAL!C12,IF($H1=7,FEDERAL!C13,IF($H1="8A",FEDERAL!C14,IF($H1="8B",FEDERAL!C15,IF($H1="8C",FEDERAL!C16,IF($H1="8D",FEDERAL!C17,IF($H1="8E",FEDERAL!C18,IF($H1=9,FEDERAL!C19,IF($H1=10,FEDERAL!C20,IF($H1=11,FEDERAL!C21,IF($H1=12,FEDERAL!C22,IF($H1=13,FEDERAL!C23,IF($H1=14,FEDERAL!C24,IF($H1=15,FEDERAL!C25,IF($H1=16,FEDERAL!C26,IF($H1="17/18",FEDERAL!C27,IF($H1=19,FEDERAL!C28,IF($H1=20,FEDERAL!C29,IF($H1=21,FEDERAL!C30,IF($H1=22,FEDERAL!C31,"0")))))))))))))))))))))))))</f>
        <v>0</v>
      </c>
      <c r="E5" s="180" t="str">
        <f>IF($H1=1,FEDERAL!D7,IF($H1=2,FEDERAL!D8,IF($H1=3,FEDERAL!D9,IF($H1=4,FEDERAL!D10,IF($H1=5,FEDERAL!D11,IF($H1=6,FEDERAL!D12,IF($H1=7,FEDERAL!D13,IF($H1="8A",FEDERAL!D14,IF($H1="8B",FEDERAL!D15,IF($H1="8C",FEDERAL!D16,IF($H1="8D",FEDERAL!D17,IF($H1="8E",FEDERAL!D18,IF($H1=9,FEDERAL!D19,IF($H1=10,FEDERAL!D20,IF($H1=11,FEDERAL!D21,IF($H1=12,FEDERAL!D22,IF($H1=13,FEDERAL!D23,IF($H1=14,FEDERAL!D24,IF($H1=15,FEDERAL!D25,IF($H1=16,FEDERAL!D26,IF($H1="17/18",FEDERAL!D27,IF($H1=19,FEDERAL!D28,IF($H1=20,FEDERAL!D29,IF($H1=21,FEDERAL!D30,IF($H1=22,FEDERAL!D31,"0")))))))))))))))))))))))))</f>
        <v>0</v>
      </c>
      <c r="F5" s="180" t="str">
        <f>IF($H1=1,FEDERAL!E7,IF($H1=2,FEDERAL!E8,IF($H1=3,FEDERAL!E9,IF($H1=4,FEDERAL!E10,IF($H1=5,FEDERAL!E11,IF($H1=6,FEDERAL!E12,IF($H1=7,FEDERAL!E13,IF($H1="8A",FEDERAL!E14,IF($H1="8B",FEDERAL!E15,IF($H1="8C",FEDERAL!E16,IF($H1="8D",FEDERAL!E17,IF($H1="8E",FEDERAL!E18,IF($H1=9,FEDERAL!E19,IF($H1=10,FEDERAL!E20,IF($H1=11,FEDERAL!E21,IF($H1=12,FEDERAL!E22,IF($H1=13,FEDERAL!E23,IF($H1=14,FEDERAL!E24,IF($H1=15,FEDERAL!E25,IF($H1=16,FEDERAL!E26,IF($H1="17/18",FEDERAL!E27,IF($H1=19,FEDERAL!E28,IF($H1=20,FEDERAL!E29,IF($H1=21,FEDERAL!E30,IF($H1=22,FEDERAL!E31,"0")))))))))))))))))))))))))</f>
        <v>0</v>
      </c>
      <c r="G5" s="180" t="str">
        <f>IF($H1=1,FEDERAL!F7,IF($H1=2,FEDERAL!F8,IF($H1=3,FEDERAL!F9,IF($H1=4,FEDERAL!F10,IF($H1=5,FEDERAL!F11,IF($H1=6,FEDERAL!F12,IF($H1=7,FEDERAL!F13,IF($H1="8A",FEDERAL!F14,IF($H1="8B",FEDERAL!F15,IF($H1="8C",FEDERAL!F16,IF($H1="8D",FEDERAL!F17,IF($H1="8E",FEDERAL!F18,IF($H1=9,FEDERAL!F19,IF($H1=10,FEDERAL!F20,IF($H1=11,FEDERAL!F21,IF($H1=12,FEDERAL!F22,IF($H1=13,FEDERAL!F23,IF($H1=14,FEDERAL!F24,IF($H1=15,FEDERAL!F25,IF($H1=16,FEDERAL!F26,IF($H1="17/18",FEDERAL!F27,IF($H1=19,FEDERAL!F28,IF($H1=20,FEDERAL!F29,IF($H1=21,FEDERAL!F30,IF($H1=22,FEDERAL!F31,"0")))))))))))))))))))))))))</f>
        <v>0</v>
      </c>
      <c r="H5" s="180" t="str">
        <f>IF($H1=1,FEDERAL!G7,IF($H1=2,FEDERAL!G8,IF($H1=3,FEDERAL!G9,IF($H1=4,FEDERAL!G10,IF($H1=5,FEDERAL!G11,IF($H1=6,FEDERAL!G12,IF($H1=7,FEDERAL!G13,IF($H1="8A",FEDERAL!G14,IF($H1="8B",FEDERAL!G15,IF($H1="8C",FEDERAL!G16,IF($H1="8D",FEDERAL!G17,IF($H1="8E",FEDERAL!G18,IF($H1=9,FEDERAL!G19,IF($H1=10,FEDERAL!G20,IF($H1=11,FEDERAL!G21,IF($H1=12,FEDERAL!G22,IF($H1=13,FEDERAL!G23,IF($H1=14,FEDERAL!G24,IF($H1=15,FEDERAL!G25,IF($H1=16,FEDERAL!G26,IF($H1="17/18",FEDERAL!G27,IF($H1=19,FEDERAL!G28,IF($H1=20,FEDERAL!G29,IF($H1=21,FEDERAL!G30,IF($H1=22,FEDERAL!G31,"0")))))))))))))))))))))))))</f>
        <v>0</v>
      </c>
      <c r="I5" s="178" t="str">
        <f>IF($H1=1,NSIP!E7,IF($H1=2,NSIP!E8,IF($H1=3,NSIP!E9,IF($H1=4,NSIP!E10,IF($H1=5,NSIP!E11,IF($H1=6,NSIP!E12,IF($H1=7,NSIP!E13,IF($H1="8A",NSIP!E14,IF($H1="8B",NSIP!E15,IF($H1="8C",NSIP!E16,IF($H1="8D",NSIP!E17,IF($H1="8E",NSIP!E18,IF($H1=9,NSIP!E19,IF($H1=10,NSIP!E20,IF($H1=11,NSIP!E21,IF($H1=12,NSIP!E22,IF($H1=13,NSIP!E23,IF($H1=14,NSIP!E24,IF($H1=15,NSIP!E25,IF($H1=16,NSIP!E26,IF($H1="17/18",NSIP!E27,IF($H1=19,NSIP!E28,IF($H1=20,NSIP!E29,IF($H1=21,NSIP!E30,IF($H1=22,NSIP!E31,"0")))))))))))))))))))))))))</f>
        <v>0</v>
      </c>
      <c r="J5" s="180" t="str">
        <f>IF($H1=1,FEDERAL!H7,IF($H1=2,FEDERAL!H8,IF($H1=3,FEDERAL!H9,IF($H1=4,FEDERAL!H10,IF($H1=5,FEDERAL!H11,IF($H1=6,FEDERAL!H12,IF($H1=7,FEDERAL!H13,IF($H1="8A",FEDERAL!H14,IF($H1="8B",FEDERAL!H15,IF($H1="8C",FEDERAL!H16,IF($H1="8D",FEDERAL!H17,IF($H1="8E",FEDERAL!H18,IF($H1=9,FEDERAL!H19,IF($H1=10,FEDERAL!H20,IF($H1=11,FEDERAL!H21,IF($H1=12,FEDERAL!H22,IF($H1=13,FEDERAL!H23,IF($H1=14,FEDERAL!H24,IF($H1=15,FEDERAL!H25,IF($H1=16,FEDERAL!H26,IF($H1="17/18",FEDERAL!H27,IF($H1=19,FEDERAL!H28,IF($H1=20,FEDERAL!H29,IF($H1=21,FEDERAL!H30,IF($H1=22,FEDERAL!H31,"0")))))))))))))))))))))))))</f>
        <v>0</v>
      </c>
    </row>
    <row r="6" spans="1:10" ht="26.85" customHeight="1" x14ac:dyDescent="0.25">
      <c r="A6" s="495" t="s">
        <v>286</v>
      </c>
      <c r="B6" s="496"/>
      <c r="C6" s="176"/>
      <c r="D6" s="176"/>
      <c r="E6" s="176"/>
      <c r="F6" s="177"/>
      <c r="G6" s="177"/>
      <c r="H6" s="177"/>
      <c r="I6" s="177"/>
      <c r="J6" s="177"/>
    </row>
    <row r="7" spans="1:10" ht="26.85" customHeight="1" x14ac:dyDescent="0.25">
      <c r="A7" s="495" t="s">
        <v>120</v>
      </c>
      <c r="B7" s="496"/>
      <c r="C7" s="178">
        <f>C4+C5+C6</f>
        <v>0</v>
      </c>
      <c r="D7" s="178">
        <f>D4+D5+D6</f>
        <v>0</v>
      </c>
      <c r="E7" s="178">
        <f>E4+E5+E6</f>
        <v>0</v>
      </c>
      <c r="F7" s="179">
        <f>F4+F5</f>
        <v>0</v>
      </c>
      <c r="G7" s="178">
        <f>G4+G5</f>
        <v>0</v>
      </c>
      <c r="H7" s="178">
        <f>H4+H5</f>
        <v>0</v>
      </c>
      <c r="I7" s="178">
        <f>I4+I5</f>
        <v>0</v>
      </c>
      <c r="J7" s="178">
        <f>J4+J5</f>
        <v>0</v>
      </c>
    </row>
    <row r="8" spans="1:10" ht="26.85" customHeight="1" x14ac:dyDescent="0.25">
      <c r="A8" s="495" t="s">
        <v>287</v>
      </c>
      <c r="B8" s="496"/>
      <c r="C8" s="178">
        <f>'Title III'!AN6</f>
        <v>0</v>
      </c>
      <c r="D8" s="178">
        <f>'Title III'!AN7</f>
        <v>0</v>
      </c>
      <c r="E8" s="178">
        <f>'Title III'!AN8</f>
        <v>0</v>
      </c>
      <c r="F8" s="179">
        <f>'Title III'!AN9</f>
        <v>0</v>
      </c>
      <c r="G8" s="178">
        <f>'III-E Grandparents'!AE6</f>
        <v>0</v>
      </c>
      <c r="H8" s="178">
        <f>'Title III'!AN11</f>
        <v>0</v>
      </c>
      <c r="I8" s="178">
        <f>'Title III'!AN19+'III-E Grandparents'!AE13</f>
        <v>0</v>
      </c>
      <c r="J8" s="180">
        <f>'Title III'!AN10</f>
        <v>0</v>
      </c>
    </row>
    <row r="9" spans="1:10" ht="26.85" customHeight="1" x14ac:dyDescent="0.25">
      <c r="A9" s="495" t="s">
        <v>288</v>
      </c>
      <c r="B9" s="496"/>
      <c r="C9" s="178">
        <f>C7-C8</f>
        <v>0</v>
      </c>
      <c r="D9" s="178">
        <f t="shared" ref="D9:F9" si="0">D7-D8</f>
        <v>0</v>
      </c>
      <c r="E9" s="178">
        <f>E7-E8</f>
        <v>0</v>
      </c>
      <c r="F9" s="179">
        <f t="shared" si="0"/>
        <v>0</v>
      </c>
      <c r="G9" s="178">
        <f t="shared" ref="G9:I9" si="1">G7-G8</f>
        <v>0</v>
      </c>
      <c r="H9" s="178">
        <f t="shared" si="1"/>
        <v>0</v>
      </c>
      <c r="I9" s="178">
        <f t="shared" si="1"/>
        <v>0</v>
      </c>
      <c r="J9" s="180">
        <f>J7-J8</f>
        <v>0</v>
      </c>
    </row>
    <row r="10" spans="1:10" ht="14.7" customHeight="1" x14ac:dyDescent="0.25">
      <c r="A10" s="497"/>
      <c r="B10" s="497"/>
      <c r="C10" s="497"/>
      <c r="D10" s="497"/>
      <c r="E10" s="497"/>
      <c r="F10" s="497"/>
      <c r="G10" s="497"/>
      <c r="H10" s="497"/>
      <c r="I10" s="497"/>
      <c r="J10" s="498"/>
    </row>
    <row r="11" spans="1:10" s="5" customFormat="1" ht="26.85" customHeight="1" x14ac:dyDescent="0.25">
      <c r="A11" s="495" t="s">
        <v>117</v>
      </c>
      <c r="B11" s="496"/>
      <c r="C11" s="181" t="s">
        <v>152</v>
      </c>
      <c r="D11" s="181" t="s">
        <v>97</v>
      </c>
      <c r="E11" s="181" t="s">
        <v>10</v>
      </c>
      <c r="F11" s="181" t="s">
        <v>11</v>
      </c>
      <c r="G11" s="182" t="s">
        <v>135</v>
      </c>
      <c r="H11" s="181" t="s">
        <v>122</v>
      </c>
      <c r="I11" s="181" t="s">
        <v>121</v>
      </c>
      <c r="J11" s="183"/>
    </row>
    <row r="12" spans="1:10" ht="26.85" customHeight="1" x14ac:dyDescent="0.25">
      <c r="A12" s="495" t="s">
        <v>284</v>
      </c>
      <c r="B12" s="496"/>
      <c r="C12" s="176"/>
      <c r="D12" s="176"/>
      <c r="E12" s="176"/>
      <c r="F12" s="176"/>
      <c r="G12" s="176"/>
      <c r="H12" s="176"/>
      <c r="I12" s="176"/>
      <c r="J12" s="184"/>
    </row>
    <row r="13" spans="1:10" ht="26.85" customHeight="1" x14ac:dyDescent="0.25">
      <c r="A13" s="495" t="s">
        <v>289</v>
      </c>
      <c r="B13" s="496"/>
      <c r="C13" s="178" t="str">
        <f>IF($H1=1,'GENERAL 3-4'!B7,IF($H1=2,'GENERAL 3-4'!B8,IF($H1=3,'GENERAL 3-4'!B9,IF($H1=4,'GENERAL 3-4'!B10,IF($H1=5,'GENERAL 3-4'!B11,IF($H1=6,'GENERAL 3-4'!B12,IF($H1=7,'GENERAL 3-4'!B13,IF($H1="8A",'GENERAL 3-4'!B14,IF($H1="8B",'GENERAL 3-4'!B15,IF($H1="8C",'GENERAL 3-4'!B16,IF($H1="8D",'GENERAL 3-4'!B17,IF($H1="8E",'GENERAL 3-4'!B18,IF($H1=9,'GENERAL 3-4'!B19,IF($H1=10,'GENERAL 3-4'!B20,IF($H1=11,'GENERAL 3-4'!B21,IF($H1=12,'GENERAL 3-4'!B22,IF($H1=13,'GENERAL 3-4'!B23,IF($H1=14,'GENERAL 3-4'!B24,IF($H1=15,'GENERAL 3-4'!B25,IF($H1=16,'GENERAL 3-4'!B26,IF($H1="17/18",'GENERAL 3-4'!B27,IF($H1=19,'GENERAL 3-4'!B28,IF($H1=20,'GENERAL 3-4'!B29,IF($H1=21,'GENERAL 3-4'!B30,IF($H1=22,'GENERAL 3-4'!B31,"0")))))))))))))))))))))))))</f>
        <v>0</v>
      </c>
      <c r="D13" s="178" t="str">
        <f>IF($H1=1,'GENERAL 3-4'!C7,IF($H1=2,'GENERAL 3-4'!C8,IF($H1=3,'GENERAL 3-4'!C9,IF($H1=4,'GENERAL 3-4'!C10,IF($H1=5,'GENERAL 3-4'!C11,IF($H1=6,'GENERAL 3-4'!C12,IF($H1=7,'GENERAL 3-4'!C13,IF($H1="8A",'GENERAL 3-4'!C14,IF($H1="8B",'GENERAL 3-4'!C15,IF($H1="8C",'GENERAL 3-4'!C16,IF($H1="8D",'GENERAL 3-4'!C17,IF($H1="8E",'GENERAL 3-4'!C18,IF($H1=9,'GENERAL 3-4'!C19,IF($H1=10,'GENERAL 3-4'!C20,IF($H1=11,'GENERAL 3-4'!C21,IF($H1=12,'GENERAL 3-4'!C22,IF($H1=13,'GENERAL 3-4'!C23,IF($H1=14,'GENERAL 3-4'!C24,IF($H1=15,'GENERAL 3-4'!C25,IF($H1=16,'GENERAL 3-4'!C26,IF($H1="17/18",'GENERAL 3-4'!C27,IF($H1=19,'GENERAL 3-4'!C28,IF($H1=20,'GENERAL 3-4'!C29,IF($H1=21,'GENERAL 3-4'!C30,IF($H1=22,'GENERAL 3-4'!C31,"0")))))))))))))))))))))))))</f>
        <v>0</v>
      </c>
      <c r="E13" s="178" t="str">
        <f>IF($H1=1,'GENERAL 3-4'!D7,IF($H1=2,'GENERAL 3-4'!D8,IF($H1=3,'GENERAL 3-4'!D9,IF($H1=4,'GENERAL 3-4'!D10,IF($H1=5,'GENERAL 3-4'!D11,IF($H1=6,'GENERAL 3-4'!D12,IF($H1=7,'GENERAL 3-4'!D13,IF($H1="8A",'GENERAL 3-4'!D14,IF($H1="8B",'GENERAL 3-4'!D15,IF($H1="8C",'GENERAL 3-4'!D16,IF($H1="8D",'GENERAL 3-4'!D17,IF($H1="8E",'GENERAL 3-4'!D18,IF($H1=9,'GENERAL 3-4'!D19,IF($H1=10,'GENERAL 3-4'!D20,IF($H1=11,'GENERAL 3-4'!D21,IF($H1=12,'GENERAL 3-4'!D22,IF($H1=13,'GENERAL 3-4'!D23,IF($H1=14,'GENERAL 3-4'!D24,IF($H1=15,'GENERAL 3-4'!D25,IF($H1=16,'GENERAL 3-4'!D26,IF($H1="17/18",'GENERAL 3-4'!D27,IF($H1=19,'GENERAL 3-4'!D28,IF($H1=20,'GENERAL 3-4'!D29,IF($H1=21,'GENERAL 3-4'!D30,IF($H1=22,'GENERAL 3-4'!D31,"0")))))))))))))))))))))))))</f>
        <v>0</v>
      </c>
      <c r="F13" s="178" t="str">
        <f>IF($H1=1,'GENERAL 3-4'!E7,IF($H1=2,'GENERAL 3-4'!E8,IF($H1=3,'GENERAL 3-4'!E9,IF($H1=4,'GENERAL 3-4'!E10,IF($H1=5,'GENERAL 3-4'!E11,IF($H1=6,'GENERAL 3-4'!E12,IF($H1=7,'GENERAL 3-4'!E13,IF($H1="8A",'GENERAL 3-4'!E14,IF($H1="8B",'GENERAL 3-4'!E15,IF($H1="8C",'GENERAL 3-4'!E16,IF($H1="8D",'GENERAL 3-4'!E17,IF($H1="8E",'GENERAL 3-4'!E18,IF($H1=9,'GENERAL 3-4'!E19,IF($H1=10,'GENERAL 3-4'!E20,IF($H1=11,'GENERAL 3-4'!E21,IF($H1=12,'GENERAL 3-4'!E22,IF($H1=13,'GENERAL 3-4'!E23,IF($H1=14,'GENERAL 3-4'!E24,IF($H1=15,'GENERAL 3-4'!E25,IF($H1=16,'GENERAL 3-4'!E26,IF($H1="17/18",'GENERAL 3-4'!E27,IF($H1=19,'GENERAL 3-4'!E28,IF($H1=20,'GENERAL 3-4'!E29,IF($H1=21,'GENERAL 3-4'!E30,IF($H1=22,'GENERAL 3-4'!E31,"0")))))))))))))))))))))))))</f>
        <v>0</v>
      </c>
      <c r="G13" s="178" t="str">
        <f>IF($H1=1,'GENERAL 3-4'!F7,IF($H1=2,'GENERAL 3-4'!F8,IF($H1=3,'GENERAL 3-4'!F9,IF($H1=4,'GENERAL 3-4'!F10,IF($H1=5,'GENERAL 3-4'!F11,IF($H1=6,'GENERAL 3-4'!F12,IF($H1=7,'GENERAL 3-4'!F13,IF($H1="8A",'GENERAL 3-4'!F14,IF($H1="8B",'GENERAL 3-4'!F15,IF($H1="8C",'GENERAL 3-4'!F16,IF($H1="8D",'GENERAL 3-4'!F17,IF($H1="8E",'GENERAL 3-4'!F18,IF($H1=9,'GENERAL 3-4'!F19,IF($H1=10,'GENERAL 3-4'!F20,IF($H1=11,'GENERAL 3-4'!F21,IF($H1=12,'GENERAL 3-4'!F22,IF($H1=13,'GENERAL 3-4'!F23,IF($H1=14,'GENERAL 3-4'!F24,IF($H1=15,'GENERAL 3-4'!F25,IF($H1=16,'GENERAL 3-4'!F26,IF($H1="17/18",'GENERAL 3-4'!F27,IF($H1=19,'GENERAL 3-4'!F28,IF($H1=20,'GENERAL 3-4'!F29,IF($H1=21,'GENERAL 3-4'!F30,IF($H1=22,'GENERAL 3-4'!F31,"0")))))))))))))))))))))))))</f>
        <v>0</v>
      </c>
      <c r="H13" s="178" t="str">
        <f>IF($H1=1,'GENERAL 3-4'!G7,IF($H1=2,'GENERAL 3-4'!G8,IF($H1=3,'GENERAL 3-4'!G9,IF($H1=4,'GENERAL 3-4'!G10,IF($H1=5,'GENERAL 3-4'!G11,IF($H1=6,'GENERAL 3-4'!G12,IF($H1=7,'GENERAL 3-4'!G13,IF($H1="8A",'GENERAL 3-4'!G14,IF($H1="8B",'GENERAL 3-4'!G15,IF($H1="8C",'GENERAL 3-4'!G16,IF($H1="8D",'GENERAL 3-4'!G17,IF($H1="8E",'GENERAL 3-4'!G18,IF($H1=9,'GENERAL 3-4'!G19,IF($H1=10,'GENERAL 3-4'!G20,IF($H1=11,'GENERAL 3-4'!G21,IF($H1=12,'GENERAL 3-4'!G22,IF($H1=13,'GENERAL 3-4'!G23,IF($H1=14,'GENERAL 3-4'!G24,IF($H1=15,'GENERAL 3-4'!G25,IF($H1=16,'GENERAL 3-4'!G26,IF($H1="17/18",'GENERAL 3-4'!G27,IF($H1=19,'GENERAL 3-4'!G28,IF($H1=20,'GENERAL 3-4'!G29,IF($H1=21,'GENERAL 3-4'!G30,IF($H1=22,'GENERAL 3-4'!G31,"0")))))))))))))))))))))))))</f>
        <v>0</v>
      </c>
      <c r="I13" s="178" t="str">
        <f>IF($H1=1,'GENERAL 3-4'!H7,IF($H1=2,'GENERAL 3-4'!H8,IF($H1=3,'GENERAL 3-4'!H9,IF($H1=4,'GENERAL 3-4'!H10,IF($H1=5,'GENERAL 3-4'!H11,IF($H1=6,'GENERAL 3-4'!H12,IF($H1=7,'GENERAL 3-4'!H13,IF($H1="8A",'GENERAL 3-4'!H14,IF($H1="8B",'GENERAL 3-4'!H15,IF($H1="8C",'GENERAL 3-4'!H16,IF($H1="8D",'GENERAL 3-4'!H17,IF($H1="8E",'GENERAL 3-4'!H18,IF($H1=9,'GENERAL 3-4'!H19,IF($H1=10,'GENERAL 3-4'!H20,IF($H1=11,'GENERAL 3-4'!H21,IF($H1=12,'GENERAL 3-4'!H22,IF($H1=13,'GENERAL 3-4'!H23,IF($H1=14,'GENERAL 3-4'!H24,IF($H1=15,'GENERAL 3-4'!H25,IF($H1=16,'GENERAL 3-4'!H26,IF($H1="17/18",'GENERAL 3-4'!H27,IF($H1=19,'GENERAL 3-4'!H28,IF($H1=20,'GENERAL 3-4'!H29,IF($H1=21,'GENERAL 3-4'!H30,IF($H1=22,'GENERAL 3-4'!H31,"0")))))))))))))))))))))))))</f>
        <v>0</v>
      </c>
      <c r="J13" s="184"/>
    </row>
    <row r="14" spans="1:10" ht="26.85" customHeight="1" x14ac:dyDescent="0.25">
      <c r="A14" s="495" t="s">
        <v>290</v>
      </c>
      <c r="B14" s="496"/>
      <c r="C14" s="177"/>
      <c r="D14" s="176"/>
      <c r="E14" s="176"/>
      <c r="F14" s="176"/>
      <c r="G14" s="185"/>
      <c r="H14" s="185"/>
      <c r="I14" s="177"/>
      <c r="J14" s="184"/>
    </row>
    <row r="15" spans="1:10" ht="26.85" customHeight="1" x14ac:dyDescent="0.25">
      <c r="A15" s="495" t="s">
        <v>291</v>
      </c>
      <c r="B15" s="496"/>
      <c r="C15" s="178" t="str">
        <f>IF($H1=1,'GENERAL 1-4'!B7,IF($H1=2,'GENERAL 1-4'!B8,IF($H1=3,'GENERAL 1-4'!B9,IF($H1=4,'GENERAL 1-4'!B10,IF($H1=5,'GENERAL 1-4'!B11,IF($H1=6,'GENERAL 1-4'!B12,IF($H1=7,'GENERAL 1-4'!B13,IF($H1="8A",'GENERAL 1-4'!B14,IF($H1="8B",'GENERAL 1-4'!B15,IF($H1="8C",'GENERAL 1-4'!B16,IF($H1="8D",'GENERAL 1-4'!B17,IF($H1="8E",'GENERAL 1-4'!B18,IF($H1=9,'GENERAL 1-4'!B19,IF($H1=10,'GENERAL 1-4'!B20,IF($H1=11,'GENERAL 1-4'!B21,IF($H1=12,'GENERAL 1-4'!B22,IF($H1=13,'GENERAL 1-4'!B23,IF($H1=14,'GENERAL 1-4'!B24,IF($H1=15,'GENERAL 1-4'!B25,IF($H1=16,'GENERAL 1-4'!B26,IF($H1="17/18",'GENERAL 1-4'!B27,IF($H1=19,'GENERAL 1-4'!B28,IF($H1=20,'GENERAL 1-4'!B29,IF($H1=21,'GENERAL 1-4'!B30,IF($H1=22,'GENERAL 1-4'!B31,"0")))))))))))))))))))))))))</f>
        <v>0</v>
      </c>
      <c r="D15" s="178" t="str">
        <f>IF($H1=1,'GENERAL 1-4'!C7,IF($H1=2,'GENERAL 1-4'!C8,IF($H1=3,'GENERAL 1-4'!C9,IF($H1=4,'GENERAL 1-4'!C10,IF($H1=5,'GENERAL 1-4'!C11,IF($H1=6,'GENERAL 1-4'!C12,IF($H1=7,'GENERAL 1-4'!C13,IF($H1="8A",'GENERAL 1-4'!C14,IF($H1="8B",'GENERAL 1-4'!C15,IF($H1="8C",'GENERAL 1-4'!C16,IF($H1="8D",'GENERAL 1-4'!C17,IF($H1="8E",'GENERAL 1-4'!C18,IF($H1=9,'GENERAL 1-4'!C19,IF($H1=10,'GENERAL 1-4'!C20,IF($H1=11,'GENERAL 1-4'!C21,IF($H1=12,'GENERAL 1-4'!C22,IF($H1=13,'GENERAL 1-4'!C23,IF($H1=14,'GENERAL 1-4'!C24,IF($H1=15,'GENERAL 1-4'!C25,IF($H1=16,'GENERAL 1-4'!C26,IF($H1="17/18",'GENERAL 1-4'!C27,IF($H1=19,'GENERAL 1-4'!C28,IF($H1=20,'GENERAL 1-4'!C29,IF($H1=21,'GENERAL 1-4'!C30,IF($H1=22,'GENERAL 1-4'!C31,"0")))))))))))))))))))))))))</f>
        <v>0</v>
      </c>
      <c r="E15" s="178" t="str">
        <f>IF($H1=1,'GENERAL 1-4'!D7,IF($H1=2,'GENERAL 1-4'!D8,IF($H1=3,'GENERAL 1-4'!D9,IF($H1=4,'GENERAL 1-4'!D10,IF($H1=5,'GENERAL 1-4'!D11,IF($H1=6,'GENERAL 1-4'!D12,IF($H1=7,'GENERAL 1-4'!D13,IF($H1="8A",'GENERAL 1-4'!D14,IF($H1="8B",'GENERAL 1-4'!D15,IF($H1="8C",'GENERAL 1-4'!D16,IF($H1="8D",'GENERAL 1-4'!D17,IF($H1="8E",'GENERAL 1-4'!D18,IF($H1=9,'GENERAL 1-4'!D19,IF($H1=10,'GENERAL 1-4'!D20,IF($H1=11,'GENERAL 1-4'!D21,IF($H1=12,'GENERAL 1-4'!D22,IF($H1=13,'GENERAL 1-4'!D23,IF($H1=14,'GENERAL 1-4'!D24,IF($H1=15,'GENERAL 1-4'!D25,IF($H1=16,'GENERAL 1-4'!D26,IF($H1="17/18",'GENERAL 1-4'!D27,IF($H1=19,'GENERAL 1-4'!D28,IF($H1=20,'GENERAL 1-4'!D29,IF($H1=21,'GENERAL 1-4'!D30,IF($H1=22,'GENERAL 1-4'!D31,"0")))))))))))))))))))))))))</f>
        <v>0</v>
      </c>
      <c r="F15" s="178" t="str">
        <f>IF($H1=1,'GENERAL 1-4'!E7,IF($H1=2,'GENERAL 1-4'!E8,IF($H1=3,'GENERAL 1-4'!E9,IF($H1=4,'GENERAL 1-4'!E10,IF($H1=5,'GENERAL 1-4'!E11,IF($H1=6,'GENERAL 1-4'!E12,IF($H1=7,'GENERAL 1-4'!E13,IF($H1="8A",'GENERAL 1-4'!E14,IF($H1="8B",'GENERAL 1-4'!E15,IF($H1="8C",'GENERAL 1-4'!E16,IF($H1="8D",'GENERAL 1-4'!E17,IF($H1="8E",'GENERAL 1-4'!E18,IF($H1=9,'GENERAL 1-4'!E19,IF($H1=10,'GENERAL 1-4'!E20,IF($H1=11,'GENERAL 1-4'!E21,IF($H1=12,'GENERAL 1-4'!E22,IF($H1=13,'GENERAL 1-4'!E23,IF($H1=14,'GENERAL 1-4'!E24,IF($H1=15,'GENERAL 1-4'!E25,IF($H1=16,'GENERAL 1-4'!E26,IF($H1="17/18",'GENERAL 1-4'!E27,IF($H1=19,'GENERAL 1-4'!E28,IF($H1=20,'GENERAL 1-4'!E29,IF($H1=21,'GENERAL 1-4'!E30,IF($H1=22,'GENERAL 1-4'!E31,"0")))))))))))))))))))))))))</f>
        <v>0</v>
      </c>
      <c r="G15" s="178" t="str">
        <f>IF($H1=1,'GENERAL 1-4'!F7,IF($H1=2,'GENERAL 1-4'!F8,IF($H1=3,'GENERAL 1-4'!F9,IF($H1=4,'GENERAL 1-4'!F10,IF($H1=5,'GENERAL 1-4'!F11,IF($H1=6,'GENERAL 1-4'!F12,IF($H1=7,'GENERAL 1-4'!F13,IF($H1="8A",'GENERAL 1-4'!F14,IF($H1="8B",'GENERAL 1-4'!F15,IF($H1="8C",'GENERAL 1-4'!F16,IF($H1="8D",'GENERAL 1-4'!F17,IF($H1="8E",'GENERAL 1-4'!F18,IF($H1=9,'GENERAL 1-4'!F19,IF($H1=10,'GENERAL 1-4'!F20,IF($H1=11,'GENERAL 1-4'!F21,IF($H1=12,'GENERAL 1-4'!F22,IF($H1=13,'GENERAL 1-4'!F23,IF($H1=14,'GENERAL 1-4'!F24,IF($H1=15,'GENERAL 1-4'!F25,IF($H1=16,'GENERAL 1-4'!F26,IF($H1="17/18",'GENERAL 1-4'!F27,IF($H1=19,'GENERAL 1-4'!F28,IF($H1=20,'GENERAL 1-4'!F29,IF($H1=21,'GENERAL 1-4'!F30,IF($H1=22,'GENERAL 1-4'!F31,"0")))))))))))))))))))))))))</f>
        <v>0</v>
      </c>
      <c r="H15" s="178" t="str">
        <f>IF($H1=1,'GENERAL 1-4'!G7,IF($H1=2,'GENERAL 1-4'!G8,IF($H1=3,'GENERAL 1-4'!G9,IF($H1=4,'GENERAL 1-4'!G10,IF($H1=5,'GENERAL 1-4'!G11,IF($H1=6,'GENERAL 1-4'!G12,IF($H1=7,'GENERAL 1-4'!G13,IF($H1="8A",'GENERAL 1-4'!G14,IF($H1="8B",'GENERAL 1-4'!G15,IF($H1="8C",'GENERAL 1-4'!G16,IF($H1="8D",'GENERAL 1-4'!G17,IF($H1="8E",'GENERAL 1-4'!G18,IF($H1=9,'GENERAL 1-4'!G19,IF($H1=10,'GENERAL 1-4'!G20,IF($H1=11,'GENERAL 1-4'!G21,IF($H1=12,'GENERAL 1-4'!G22,IF($H1=13,'GENERAL 1-4'!G23,IF($H1=14,'GENERAL 1-4'!G24,IF($H1=15,'GENERAL 1-4'!G25,IF($H1=16,'GENERAL 1-4'!G26,IF($H1="17/18",'GENERAL 1-4'!G27,IF($H1=19,'GENERAL 1-4'!G28,IF($H1=20,'GENERAL 1-4'!G29,IF($H1=21,'GENERAL 1-4'!G30,IF($H1=22,'GENERAL 1-4'!G31,"0")))))))))))))))))))))))))</f>
        <v>0</v>
      </c>
      <c r="I15" s="178" t="str">
        <f>IF($H1=1,'GENERAL 1-4'!H7,IF($H1=2,'GENERAL 1-4'!H8,IF($H1=3,'GENERAL 1-4'!H9,IF($H1=4,'GENERAL 1-4'!H10,IF($H1=5,'GENERAL 1-4'!H11,IF($H1=6,'GENERAL 1-4'!H12,IF($H1=7,'GENERAL 1-4'!H13,IF($H1="8A",'GENERAL 1-4'!H14,IF($H1="8B",'GENERAL 1-4'!H15,IF($H1="8C",'GENERAL 1-4'!H16,IF($H1="8D",'GENERAL 1-4'!H17,IF($H1="8E",'GENERAL 1-4'!H18,IF($H1=9,'GENERAL 1-4'!H19,IF($H1=10,'GENERAL 1-4'!H20,IF($H1=11,'GENERAL 1-4'!H21,IF($H1=12,'GENERAL 1-4'!H22,IF($H1=13,'GENERAL 1-4'!H23,IF($H1=14,'GENERAL 1-4'!H24,IF($H1=15,'GENERAL 1-4'!H25,IF($H1=16,'GENERAL 1-4'!H26,IF($H1="17/18",'GENERAL 1-4'!H27,IF($H1=19,'GENERAL 1-4'!H28,IF($H1=20,'GENERAL 1-4'!H29,IF($H1=21,'GENERAL 1-4'!H30,IF($H1=22,'GENERAL 1-4'!H31,"0")))))))))))))))))))))))))</f>
        <v>0</v>
      </c>
      <c r="J15" s="184"/>
    </row>
    <row r="16" spans="1:10" ht="26.85" customHeight="1" x14ac:dyDescent="0.25">
      <c r="A16" s="495" t="s">
        <v>292</v>
      </c>
      <c r="B16" s="496"/>
      <c r="C16" s="177"/>
      <c r="D16" s="176"/>
      <c r="E16" s="176"/>
      <c r="F16" s="176"/>
      <c r="G16" s="185"/>
      <c r="H16" s="185"/>
      <c r="I16" s="177"/>
      <c r="J16" s="184"/>
    </row>
    <row r="17" spans="1:11" ht="26.85" customHeight="1" x14ac:dyDescent="0.25">
      <c r="A17" s="495" t="s">
        <v>120</v>
      </c>
      <c r="B17" s="496"/>
      <c r="C17" s="178">
        <f>C12+C13+C15</f>
        <v>0</v>
      </c>
      <c r="D17" s="178">
        <f t="shared" ref="D17:F17" si="2">D12+D13+D14+D15+D16</f>
        <v>0</v>
      </c>
      <c r="E17" s="178">
        <f>E12+E13+E14+E15+E16</f>
        <v>0</v>
      </c>
      <c r="F17" s="178">
        <f t="shared" si="2"/>
        <v>0</v>
      </c>
      <c r="G17" s="178">
        <f>G12+G13+G15</f>
        <v>0</v>
      </c>
      <c r="H17" s="178">
        <f>H12+H13+H15</f>
        <v>0</v>
      </c>
      <c r="I17" s="178">
        <f>I12+I13+I15</f>
        <v>0</v>
      </c>
      <c r="J17" s="184"/>
    </row>
    <row r="18" spans="1:11" ht="26.85" customHeight="1" x14ac:dyDescent="0.25">
      <c r="A18" s="495" t="s">
        <v>293</v>
      </c>
      <c r="B18" s="496"/>
      <c r="C18" s="180">
        <f>'Title III'!AN21+'Title III'!AN28+'III-E Grandparents'!AE15+'III-E Grandparents'!AE20</f>
        <v>0</v>
      </c>
      <c r="D18" s="178">
        <f>'Title III'!AN22+'III-E Grandparents'!AE16+Respite!H18</f>
        <v>0</v>
      </c>
      <c r="E18" s="178">
        <f>'Title III'!AN23+'III-E Grandparents'!AE17</f>
        <v>0</v>
      </c>
      <c r="F18" s="178">
        <f>'Title III'!AN24+'III-E Grandparents'!AE18</f>
        <v>0</v>
      </c>
      <c r="G18" s="178">
        <f>'Title III'!AN25+'III-E Grandparents'!AE19</f>
        <v>0</v>
      </c>
      <c r="H18" s="178">
        <f>'Title III'!AN26+'Title III'!I29+'Title III'!K29</f>
        <v>0</v>
      </c>
      <c r="I18" s="180">
        <f>'Title III'!AN27</f>
        <v>0</v>
      </c>
      <c r="J18" s="184"/>
    </row>
    <row r="19" spans="1:11" ht="26.85" customHeight="1" x14ac:dyDescent="0.25">
      <c r="A19" s="499" t="s">
        <v>227</v>
      </c>
      <c r="B19" s="499"/>
      <c r="C19" s="178">
        <f t="shared" ref="C19:G19" si="3">C17-C18</f>
        <v>0</v>
      </c>
      <c r="D19" s="178">
        <f t="shared" si="3"/>
        <v>0</v>
      </c>
      <c r="E19" s="178">
        <f t="shared" si="3"/>
        <v>0</v>
      </c>
      <c r="F19" s="178">
        <f t="shared" si="3"/>
        <v>0</v>
      </c>
      <c r="G19" s="178">
        <f t="shared" si="3"/>
        <v>0</v>
      </c>
      <c r="H19" s="178">
        <f>H17-H18</f>
        <v>0</v>
      </c>
      <c r="I19" s="180">
        <f>I17-I18</f>
        <v>0</v>
      </c>
      <c r="J19" s="184"/>
    </row>
    <row r="20" spans="1:11" ht="28.5" customHeight="1" x14ac:dyDescent="0.25">
      <c r="A20" s="495" t="s">
        <v>230</v>
      </c>
      <c r="B20" s="496"/>
      <c r="C20" s="176"/>
      <c r="D20" s="176"/>
      <c r="E20" s="176"/>
      <c r="F20" s="176"/>
      <c r="G20" s="176"/>
      <c r="H20" s="176"/>
      <c r="I20" s="176"/>
      <c r="J20" s="332"/>
    </row>
    <row r="21" spans="1:11" ht="28.5" customHeight="1" x14ac:dyDescent="0.25">
      <c r="A21" s="499" t="s">
        <v>288</v>
      </c>
      <c r="B21" s="499"/>
      <c r="C21" s="178">
        <f t="shared" ref="C21:I21" si="4">C19+C20</f>
        <v>0</v>
      </c>
      <c r="D21" s="178">
        <f t="shared" si="4"/>
        <v>0</v>
      </c>
      <c r="E21" s="178">
        <f t="shared" si="4"/>
        <v>0</v>
      </c>
      <c r="F21" s="178">
        <f t="shared" si="4"/>
        <v>0</v>
      </c>
      <c r="G21" s="178">
        <f t="shared" si="4"/>
        <v>0</v>
      </c>
      <c r="H21" s="178">
        <f t="shared" si="4"/>
        <v>0</v>
      </c>
      <c r="I21" s="342">
        <f t="shared" si="4"/>
        <v>0</v>
      </c>
      <c r="J21" s="187"/>
    </row>
    <row r="22" spans="1:11" ht="26.85" customHeight="1" x14ac:dyDescent="0.25">
      <c r="A22" s="320"/>
      <c r="B22" s="186"/>
      <c r="C22" s="331"/>
      <c r="D22" s="331"/>
      <c r="E22" s="504"/>
      <c r="F22" s="504"/>
      <c r="G22" s="504"/>
      <c r="H22" s="504"/>
      <c r="I22" s="504"/>
      <c r="J22" s="504"/>
    </row>
    <row r="23" spans="1:11" ht="26.85" customHeight="1" x14ac:dyDescent="0.25">
      <c r="A23" s="495" t="s">
        <v>117</v>
      </c>
      <c r="B23" s="496"/>
      <c r="C23" s="204" t="s">
        <v>209</v>
      </c>
      <c r="D23" s="188"/>
      <c r="E23" s="505" t="s">
        <v>234</v>
      </c>
      <c r="F23" s="505"/>
      <c r="G23" s="505"/>
      <c r="H23" s="505"/>
      <c r="I23" s="505"/>
      <c r="J23" s="505"/>
    </row>
    <row r="24" spans="1:11" ht="26.85" customHeight="1" x14ac:dyDescent="0.25">
      <c r="A24" s="495" t="s">
        <v>284</v>
      </c>
      <c r="B24" s="496"/>
      <c r="C24" s="176"/>
      <c r="D24" s="189"/>
      <c r="E24" s="505"/>
      <c r="F24" s="505"/>
      <c r="G24" s="505"/>
      <c r="H24" s="505"/>
      <c r="I24" s="505"/>
      <c r="J24" s="505"/>
    </row>
    <row r="25" spans="1:11" ht="26.85" customHeight="1" x14ac:dyDescent="0.25">
      <c r="A25" s="495" t="s">
        <v>285</v>
      </c>
      <c r="B25" s="496"/>
      <c r="C25" s="178" t="str">
        <f>IF($H1=1,'DMAS OMB'!D7,IF($H1=2,'DMAS OMB'!D8,IF($H1=3,'DMAS OMB'!D9,IF($H1=4,'DMAS OMB'!D10,IF($H1=5,'DMAS OMB'!D11,IF($H1=6,'DMAS OMB'!D12,IF($H1=7,'DMAS OMB'!D13,IF($H1="8A",'DMAS OMB'!D14,IF($H1="8B",'DMAS OMB'!D15,IF($H1="8C",'DMAS OMB'!D16,IF($H1="8D",'DMAS OMB'!D17,IF($H1="8E",'DMAS OMB'!D18,IF($H1=9,'DMAS OMB'!D19,IF($H1=10,'DMAS OMB'!D20,IF($H1=11,'DMAS OMB'!D21,IF($H1=12,'DMAS OMB'!D22,IF($H1=13,'DMAS OMB'!D23,IF($H1=14,'DMAS OMB'!D24,IF($H1=15,'DMAS OMB'!D25,IF($H1=16,'DMAS OMB'!D26,IF($H1="17/18",'DMAS OMB'!D27,IF($H1=19,'DMAS OMB'!D28,IF($H1=20,'DMAS OMB'!D29,IF($H1=21,'DMAS OMB'!D30,IF($H1=22,'DMAS OMB'!D31,"0")))))))))))))))))))))))))</f>
        <v>0</v>
      </c>
      <c r="D25" s="189"/>
      <c r="E25" s="505"/>
      <c r="F25" s="505"/>
      <c r="G25" s="505"/>
      <c r="H25" s="505"/>
      <c r="I25" s="505"/>
      <c r="J25" s="505"/>
    </row>
    <row r="26" spans="1:11" ht="26.85" customHeight="1" x14ac:dyDescent="0.25">
      <c r="A26" s="495" t="s">
        <v>120</v>
      </c>
      <c r="B26" s="496"/>
      <c r="C26" s="178">
        <f>C24+C25</f>
        <v>0</v>
      </c>
      <c r="D26" s="189"/>
      <c r="E26" s="505"/>
      <c r="F26" s="505"/>
      <c r="G26" s="505"/>
      <c r="H26" s="505"/>
      <c r="I26" s="505"/>
      <c r="J26" s="505"/>
    </row>
    <row r="27" spans="1:11" ht="26.85" customHeight="1" x14ac:dyDescent="0.25">
      <c r="A27" s="495" t="s">
        <v>287</v>
      </c>
      <c r="B27" s="496"/>
      <c r="C27" s="180">
        <f>'Title III'!AN17</f>
        <v>0</v>
      </c>
      <c r="D27" s="189"/>
      <c r="E27" s="505"/>
      <c r="F27" s="505"/>
      <c r="G27" s="505"/>
      <c r="H27" s="505"/>
      <c r="I27" s="505"/>
      <c r="J27" s="505"/>
    </row>
    <row r="28" spans="1:11" ht="24" customHeight="1" x14ac:dyDescent="0.25">
      <c r="A28" s="495" t="s">
        <v>288</v>
      </c>
      <c r="B28" s="496"/>
      <c r="C28" s="178">
        <f>C26-C27</f>
        <v>0</v>
      </c>
      <c r="D28" s="189"/>
      <c r="E28" s="505"/>
      <c r="F28" s="505"/>
      <c r="G28" s="505"/>
      <c r="H28" s="505"/>
      <c r="I28" s="505"/>
      <c r="J28" s="505"/>
    </row>
    <row r="29" spans="1:11" x14ac:dyDescent="0.25">
      <c r="A29" s="111"/>
      <c r="B29" s="111"/>
      <c r="C29" s="112"/>
      <c r="D29" s="29"/>
      <c r="E29" s="505"/>
      <c r="F29" s="505"/>
      <c r="G29" s="505"/>
      <c r="H29" s="505"/>
      <c r="I29" s="505"/>
      <c r="J29" s="505"/>
    </row>
    <row r="30" spans="1:11" ht="12.75" customHeight="1" x14ac:dyDescent="0.25">
      <c r="A30" s="493" t="s">
        <v>304</v>
      </c>
      <c r="E30" s="333"/>
      <c r="F30" s="333"/>
      <c r="G30" s="333"/>
      <c r="H30" s="333"/>
    </row>
    <row r="31" spans="1:11" ht="13.2" customHeight="1" x14ac:dyDescent="0.25">
      <c r="A31" s="503" t="s">
        <v>282</v>
      </c>
      <c r="B31" s="503"/>
      <c r="C31" s="503"/>
      <c r="D31" s="503"/>
      <c r="E31" s="503"/>
      <c r="F31" s="503"/>
      <c r="G31" s="503"/>
      <c r="H31" s="503"/>
      <c r="I31" s="503"/>
      <c r="J31" s="503"/>
      <c r="K31" s="503"/>
    </row>
    <row r="33" spans="4:4" x14ac:dyDescent="0.25">
      <c r="D33" s="15" t="s">
        <v>131</v>
      </c>
    </row>
    <row r="53" spans="1:7" hidden="1" x14ac:dyDescent="0.25"/>
    <row r="54" spans="1:7" ht="13.8" hidden="1" x14ac:dyDescent="0.3">
      <c r="F54" s="231" t="s">
        <v>280</v>
      </c>
    </row>
    <row r="55" spans="1:7" ht="13.8" hidden="1" x14ac:dyDescent="0.3">
      <c r="E55" s="29" t="s">
        <v>80</v>
      </c>
      <c r="F55" s="232">
        <v>0</v>
      </c>
      <c r="G55" s="490">
        <v>1</v>
      </c>
    </row>
    <row r="56" spans="1:7" ht="13.8" hidden="1" x14ac:dyDescent="0.3">
      <c r="E56" s="29" t="s">
        <v>81</v>
      </c>
      <c r="F56" s="232">
        <v>0</v>
      </c>
      <c r="G56" s="490">
        <v>2</v>
      </c>
    </row>
    <row r="57" spans="1:7" ht="13.8" hidden="1" x14ac:dyDescent="0.3">
      <c r="E57" s="29" t="s">
        <v>82</v>
      </c>
      <c r="F57" s="232">
        <v>11936.68</v>
      </c>
      <c r="G57" s="490">
        <v>3</v>
      </c>
    </row>
    <row r="58" spans="1:7" ht="13.8" hidden="1" x14ac:dyDescent="0.3">
      <c r="A58" s="8">
        <v>1</v>
      </c>
      <c r="B58" s="8"/>
      <c r="C58" s="8" t="s">
        <v>51</v>
      </c>
      <c r="D58" s="29"/>
      <c r="E58" s="29" t="s">
        <v>83</v>
      </c>
      <c r="F58" s="232">
        <v>18952</v>
      </c>
      <c r="G58" s="490">
        <v>4</v>
      </c>
    </row>
    <row r="59" spans="1:7" ht="13.8" hidden="1" x14ac:dyDescent="0.3">
      <c r="A59" s="8">
        <v>2</v>
      </c>
      <c r="B59" s="8"/>
      <c r="C59" s="8" t="s">
        <v>52</v>
      </c>
      <c r="D59" s="29"/>
      <c r="E59" s="29" t="s">
        <v>84</v>
      </c>
      <c r="F59" s="232">
        <v>29268.78</v>
      </c>
      <c r="G59" s="490">
        <v>5</v>
      </c>
    </row>
    <row r="60" spans="1:7" ht="13.8" hidden="1" x14ac:dyDescent="0.3">
      <c r="A60" s="8">
        <v>3</v>
      </c>
      <c r="B60" s="8"/>
      <c r="C60" s="8" t="s">
        <v>53</v>
      </c>
      <c r="D60" s="29"/>
      <c r="E60" s="29" t="s">
        <v>85</v>
      </c>
      <c r="F60" s="232">
        <v>826</v>
      </c>
      <c r="G60" s="490">
        <v>6</v>
      </c>
    </row>
    <row r="61" spans="1:7" ht="13.8" hidden="1" x14ac:dyDescent="0.3">
      <c r="A61" s="8">
        <v>4</v>
      </c>
      <c r="B61" s="8"/>
      <c r="C61" s="8" t="s">
        <v>54</v>
      </c>
      <c r="D61" s="29"/>
      <c r="E61" s="29" t="s">
        <v>86</v>
      </c>
      <c r="F61" s="232">
        <v>16133</v>
      </c>
      <c r="G61" s="490">
        <v>7</v>
      </c>
    </row>
    <row r="62" spans="1:7" ht="13.8" hidden="1" x14ac:dyDescent="0.3">
      <c r="A62" s="8">
        <v>5</v>
      </c>
      <c r="B62" s="8"/>
      <c r="C62" s="8" t="s">
        <v>55</v>
      </c>
      <c r="D62" s="29"/>
      <c r="E62" s="29" t="s">
        <v>87</v>
      </c>
      <c r="F62" s="232">
        <v>0</v>
      </c>
      <c r="G62" s="490" t="s">
        <v>58</v>
      </c>
    </row>
    <row r="63" spans="1:7" ht="13.8" hidden="1" x14ac:dyDescent="0.3">
      <c r="A63" s="8">
        <v>6</v>
      </c>
      <c r="B63" s="8"/>
      <c r="C63" s="8" t="s">
        <v>56</v>
      </c>
      <c r="D63" s="29"/>
      <c r="E63" s="29" t="s">
        <v>88</v>
      </c>
      <c r="F63" s="232">
        <v>0</v>
      </c>
      <c r="G63" s="490" t="s">
        <v>60</v>
      </c>
    </row>
    <row r="64" spans="1:7" ht="13.8" hidden="1" x14ac:dyDescent="0.3">
      <c r="A64" s="8">
        <v>7</v>
      </c>
      <c r="B64" s="8"/>
      <c r="C64" s="8" t="s">
        <v>57</v>
      </c>
      <c r="D64" s="29"/>
      <c r="E64" s="29" t="s">
        <v>89</v>
      </c>
      <c r="F64" s="232">
        <v>0</v>
      </c>
      <c r="G64" s="490" t="s">
        <v>62</v>
      </c>
    </row>
    <row r="65" spans="1:7" ht="13.8" hidden="1" x14ac:dyDescent="0.3">
      <c r="A65" s="203" t="s">
        <v>58</v>
      </c>
      <c r="B65" s="8"/>
      <c r="C65" s="8" t="s">
        <v>59</v>
      </c>
      <c r="D65" s="29"/>
      <c r="E65" s="29" t="s">
        <v>90</v>
      </c>
      <c r="F65" s="232">
        <v>0</v>
      </c>
      <c r="G65" s="490" t="s">
        <v>64</v>
      </c>
    </row>
    <row r="66" spans="1:7" ht="13.8" hidden="1" x14ac:dyDescent="0.3">
      <c r="A66" s="203" t="s">
        <v>60</v>
      </c>
      <c r="B66" s="8"/>
      <c r="C66" s="8" t="s">
        <v>61</v>
      </c>
      <c r="D66" s="29"/>
      <c r="E66" s="29" t="s">
        <v>91</v>
      </c>
      <c r="F66" s="232">
        <v>0</v>
      </c>
      <c r="G66" s="490" t="s">
        <v>66</v>
      </c>
    </row>
    <row r="67" spans="1:7" ht="13.8" hidden="1" x14ac:dyDescent="0.3">
      <c r="A67" s="203" t="s">
        <v>62</v>
      </c>
      <c r="B67" s="8"/>
      <c r="C67" s="8" t="s">
        <v>63</v>
      </c>
      <c r="D67" s="29"/>
      <c r="E67" s="29" t="s">
        <v>100</v>
      </c>
      <c r="F67" s="232">
        <v>0</v>
      </c>
      <c r="G67" s="490">
        <v>9</v>
      </c>
    </row>
    <row r="68" spans="1:7" ht="13.8" hidden="1" x14ac:dyDescent="0.3">
      <c r="A68" s="203" t="s">
        <v>64</v>
      </c>
      <c r="B68" s="8"/>
      <c r="C68" s="8" t="s">
        <v>65</v>
      </c>
      <c r="D68" s="29"/>
      <c r="E68" s="29"/>
      <c r="F68" s="232">
        <v>8000</v>
      </c>
      <c r="G68" s="490">
        <v>10</v>
      </c>
    </row>
    <row r="69" spans="1:7" ht="13.8" hidden="1" x14ac:dyDescent="0.3">
      <c r="A69" s="203" t="s">
        <v>66</v>
      </c>
      <c r="B69" s="8"/>
      <c r="C69" s="8" t="s">
        <v>67</v>
      </c>
      <c r="D69" s="29"/>
      <c r="E69" s="29"/>
      <c r="F69" s="232">
        <v>4462</v>
      </c>
      <c r="G69" s="490">
        <v>11</v>
      </c>
    </row>
    <row r="70" spans="1:7" ht="13.8" hidden="1" x14ac:dyDescent="0.3">
      <c r="A70" s="8">
        <v>9</v>
      </c>
      <c r="B70" s="8"/>
      <c r="C70" s="8" t="s">
        <v>68</v>
      </c>
      <c r="D70" s="29"/>
      <c r="E70" s="29"/>
      <c r="F70" s="232">
        <v>99728</v>
      </c>
      <c r="G70" s="490">
        <v>12</v>
      </c>
    </row>
    <row r="71" spans="1:7" ht="13.8" hidden="1" x14ac:dyDescent="0.3">
      <c r="A71" s="8">
        <v>10</v>
      </c>
      <c r="B71" s="8"/>
      <c r="C71" s="8" t="s">
        <v>69</v>
      </c>
      <c r="D71" s="29"/>
      <c r="E71" s="29"/>
      <c r="F71" s="232">
        <v>0</v>
      </c>
      <c r="G71" s="490">
        <v>13</v>
      </c>
    </row>
    <row r="72" spans="1:7" ht="13.8" hidden="1" x14ac:dyDescent="0.3">
      <c r="A72" s="8">
        <v>11</v>
      </c>
      <c r="B72" s="8"/>
      <c r="C72" s="136" t="s">
        <v>142</v>
      </c>
      <c r="D72" s="29"/>
      <c r="E72" s="29"/>
      <c r="F72" s="232">
        <v>951</v>
      </c>
      <c r="G72" s="490">
        <v>14</v>
      </c>
    </row>
    <row r="73" spans="1:7" ht="13.8" hidden="1" x14ac:dyDescent="0.3">
      <c r="A73" s="8">
        <v>12</v>
      </c>
      <c r="B73" s="8"/>
      <c r="C73" s="8" t="s">
        <v>70</v>
      </c>
      <c r="D73" s="29"/>
      <c r="E73" s="29"/>
      <c r="F73" s="232">
        <v>31349</v>
      </c>
      <c r="G73" s="490">
        <v>15</v>
      </c>
    </row>
    <row r="74" spans="1:7" ht="13.8" hidden="1" x14ac:dyDescent="0.3">
      <c r="A74" s="8">
        <v>13</v>
      </c>
      <c r="B74" s="8"/>
      <c r="C74" s="8" t="s">
        <v>71</v>
      </c>
      <c r="D74" s="29"/>
      <c r="E74" s="29"/>
      <c r="F74" s="232">
        <v>7500</v>
      </c>
      <c r="G74" s="490">
        <v>16</v>
      </c>
    </row>
    <row r="75" spans="1:7" ht="13.8" hidden="1" x14ac:dyDescent="0.3">
      <c r="A75" s="8">
        <v>14</v>
      </c>
      <c r="B75" s="8"/>
      <c r="C75" s="8" t="s">
        <v>72</v>
      </c>
      <c r="D75" s="29"/>
      <c r="E75" s="29"/>
      <c r="F75" s="232">
        <v>0</v>
      </c>
      <c r="G75" s="490" t="s">
        <v>75</v>
      </c>
    </row>
    <row r="76" spans="1:7" ht="13.8" hidden="1" x14ac:dyDescent="0.3">
      <c r="A76" s="8">
        <v>15</v>
      </c>
      <c r="B76" s="8"/>
      <c r="C76" s="8" t="s">
        <v>73</v>
      </c>
      <c r="D76" s="29"/>
      <c r="E76" s="29"/>
      <c r="F76" s="232">
        <v>65000</v>
      </c>
      <c r="G76" s="490">
        <v>19</v>
      </c>
    </row>
    <row r="77" spans="1:7" ht="13.8" hidden="1" x14ac:dyDescent="0.3">
      <c r="A77" s="8">
        <v>16</v>
      </c>
      <c r="B77" s="8"/>
      <c r="C77" s="8" t="s">
        <v>74</v>
      </c>
      <c r="D77" s="29"/>
      <c r="E77" s="29"/>
      <c r="F77" s="232">
        <v>0</v>
      </c>
      <c r="G77" s="490">
        <v>20</v>
      </c>
    </row>
    <row r="78" spans="1:7" ht="13.8" hidden="1" x14ac:dyDescent="0.3">
      <c r="A78" s="30" t="s">
        <v>75</v>
      </c>
      <c r="B78" s="30"/>
      <c r="C78" s="8" t="s">
        <v>103</v>
      </c>
      <c r="D78" s="29"/>
      <c r="E78" s="29"/>
      <c r="F78" s="232">
        <v>0</v>
      </c>
      <c r="G78" s="489">
        <v>21</v>
      </c>
    </row>
    <row r="79" spans="1:7" ht="13.8" hidden="1" x14ac:dyDescent="0.3">
      <c r="A79" s="8">
        <v>19</v>
      </c>
      <c r="B79" s="8"/>
      <c r="C79" s="8" t="s">
        <v>76</v>
      </c>
      <c r="D79" s="29"/>
      <c r="E79" s="29"/>
      <c r="F79" s="232">
        <v>0</v>
      </c>
      <c r="G79" s="491">
        <v>22</v>
      </c>
    </row>
    <row r="80" spans="1:7" hidden="1" x14ac:dyDescent="0.25">
      <c r="A80" s="8">
        <v>20</v>
      </c>
      <c r="B80" s="8"/>
      <c r="C80" s="8" t="s">
        <v>77</v>
      </c>
      <c r="D80" s="29"/>
      <c r="F80" s="85">
        <f>SUM(F55:F79)</f>
        <v>294106.45999999996</v>
      </c>
      <c r="G80" s="161"/>
    </row>
    <row r="81" spans="1:4" hidden="1" x14ac:dyDescent="0.25">
      <c r="A81" s="8">
        <v>21</v>
      </c>
      <c r="B81" s="8"/>
      <c r="C81" s="8" t="s">
        <v>78</v>
      </c>
      <c r="D81" s="29"/>
    </row>
    <row r="82" spans="1:4" hidden="1" x14ac:dyDescent="0.25">
      <c r="A82" s="8">
        <v>22</v>
      </c>
      <c r="B82" s="8"/>
      <c r="C82" s="8" t="s">
        <v>93</v>
      </c>
      <c r="D82" s="29"/>
    </row>
    <row r="83" spans="1:4" hidden="1" x14ac:dyDescent="0.25"/>
  </sheetData>
  <sheetProtection algorithmName="SHA-512" hashValue="o1RhEm+dMQQKpUxFvV2RiPAz/MipHmKE8VZEjBd1YYm1yMFkpo9B7XNjMHpJ2Is+4d2pqWO/gJHxhsI/PvI8JA==" saltValue="29IUn4S0E2bZIlFqSZsuGA==" spinCount="100000" sheet="1" objects="1" scenarios="1"/>
  <mergeCells count="29">
    <mergeCell ref="A31:K31"/>
    <mergeCell ref="A13:B13"/>
    <mergeCell ref="A17:B17"/>
    <mergeCell ref="A18:B18"/>
    <mergeCell ref="A16:B16"/>
    <mergeCell ref="A15:B15"/>
    <mergeCell ref="A14:B14"/>
    <mergeCell ref="E22:J22"/>
    <mergeCell ref="E23:J29"/>
    <mergeCell ref="A20:B20"/>
    <mergeCell ref="A21:B21"/>
    <mergeCell ref="A27:B27"/>
    <mergeCell ref="A28:B28"/>
    <mergeCell ref="A25:B25"/>
    <mergeCell ref="A26:B26"/>
    <mergeCell ref="A23:B23"/>
    <mergeCell ref="B1:E1"/>
    <mergeCell ref="A3:B3"/>
    <mergeCell ref="A4:B4"/>
    <mergeCell ref="A6:B6"/>
    <mergeCell ref="A5:B5"/>
    <mergeCell ref="A24:B24"/>
    <mergeCell ref="A7:B7"/>
    <mergeCell ref="A9:B9"/>
    <mergeCell ref="A8:B8"/>
    <mergeCell ref="A10:J10"/>
    <mergeCell ref="A19:B19"/>
    <mergeCell ref="A11:B11"/>
    <mergeCell ref="A12:B12"/>
  </mergeCells>
  <phoneticPr fontId="0" type="noConversion"/>
  <conditionalFormatting sqref="C21:I21">
    <cfRule type="cellIs" dxfId="35" priority="1" operator="greaterThan">
      <formula>0.25001*(C$13+C$15)</formula>
    </cfRule>
  </conditionalFormatting>
  <conditionalFormatting sqref="C9:J9">
    <cfRule type="cellIs" dxfId="34" priority="2" operator="greaterThan">
      <formula>0.1001*C$5</formula>
    </cfRule>
  </conditionalFormatting>
  <dataValidations count="2">
    <dataValidation type="list" allowBlank="1" showInputMessage="1" showErrorMessage="1" sqref="H1" xr:uid="{00000000-0002-0000-0000-000000000000}">
      <formula1>A57:A82</formula1>
    </dataValidation>
    <dataValidation type="list" allowBlank="1" showInputMessage="1" showErrorMessage="1" sqref="E2" xr:uid="{00000000-0002-0000-0000-000001000000}">
      <formula1>F54:F64</formula1>
    </dataValidation>
  </dataValidations>
  <pageMargins left="0.64" right="0.45" top="1.04" bottom="0.68" header="0.4" footer="0.5"/>
  <pageSetup scale="65" orientation="landscape" r:id="rId1"/>
  <headerFooter alignWithMargins="0">
    <oddHeader>&amp;C&amp;"Arial,Bold"&amp;12Area Plan Summary
Proposed Budget for October 1, 2026
 through September 30, 2027</oddHeader>
    <oddFooter>&amp;CPage &amp;P&amp;RArea Plan Budget FY'26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6" tint="0.39997558519241921"/>
    <pageSetUpPr fitToPage="1"/>
  </sheetPr>
  <dimension ref="A1:J62"/>
  <sheetViews>
    <sheetView showZeros="0" zoomScaleNormal="100" workbookViewId="0">
      <selection activeCell="D44" sqref="D44"/>
    </sheetView>
  </sheetViews>
  <sheetFormatPr defaultColWidth="9.33203125" defaultRowHeight="13.2" x14ac:dyDescent="0.25"/>
  <cols>
    <col min="1" max="1" width="14.6640625" customWidth="1"/>
    <col min="2" max="2" width="28.5546875" customWidth="1"/>
    <col min="3" max="3" width="13" customWidth="1"/>
    <col min="4" max="4" width="12.33203125" customWidth="1"/>
    <col min="5" max="5" width="7.33203125" customWidth="1"/>
    <col min="6" max="6" width="48.6640625" customWidth="1"/>
    <col min="7" max="7" width="12.33203125" customWidth="1"/>
    <col min="8" max="8" width="3.33203125" customWidth="1"/>
    <col min="9" max="9" width="20.33203125" customWidth="1"/>
    <col min="10" max="10" width="12.33203125" customWidth="1"/>
  </cols>
  <sheetData>
    <row r="1" spans="1:10" ht="18" customHeight="1" x14ac:dyDescent="0.25">
      <c r="A1" s="9" t="s">
        <v>92</v>
      </c>
      <c r="B1" s="90" t="str">
        <f>Summary!B1</f>
        <v>0</v>
      </c>
      <c r="C1" s="91"/>
      <c r="E1" s="9" t="s">
        <v>79</v>
      </c>
      <c r="F1" s="92">
        <f>Summary!H1</f>
        <v>0</v>
      </c>
      <c r="G1" s="15"/>
    </row>
    <row r="2" spans="1:10" ht="18.75" customHeight="1" x14ac:dyDescent="0.25">
      <c r="A2" s="9"/>
      <c r="B2" s="93"/>
      <c r="D2" s="9"/>
      <c r="E2" s="151"/>
      <c r="F2" s="94"/>
    </row>
    <row r="3" spans="1:10" ht="26.4" x14ac:dyDescent="0.25">
      <c r="A3" s="507" t="s">
        <v>144</v>
      </c>
      <c r="B3" s="507"/>
      <c r="C3" s="141"/>
      <c r="D3" s="142" t="s">
        <v>95</v>
      </c>
      <c r="F3" s="143" t="s">
        <v>144</v>
      </c>
      <c r="G3" s="142" t="s">
        <v>95</v>
      </c>
      <c r="I3" s="9"/>
      <c r="J3" s="142"/>
    </row>
    <row r="4" spans="1:10" ht="22.5" customHeight="1" x14ac:dyDescent="0.25">
      <c r="A4" s="7" t="s">
        <v>281</v>
      </c>
      <c r="C4" s="144"/>
      <c r="D4" s="127"/>
      <c r="F4" s="9" t="s">
        <v>6</v>
      </c>
      <c r="G4" s="127"/>
    </row>
    <row r="5" spans="1:10" x14ac:dyDescent="0.25">
      <c r="A5" s="127" t="s">
        <v>172</v>
      </c>
      <c r="C5" s="153" t="str">
        <f>IF('Title III'!AN6=0," ",SUM('Title III'!H6:O6))</f>
        <v xml:space="preserve"> </v>
      </c>
      <c r="D5" s="227" t="str">
        <f>IF('Title III'!AN6=0," ",SUM('Title III'!H6:O6)/'Title III'!AN6)</f>
        <v xml:space="preserve"> </v>
      </c>
      <c r="F5" s="127" t="s">
        <v>181</v>
      </c>
      <c r="G5" s="227" t="str">
        <f>IF(('Title III-E'!AC6)=0," ",('Title III-E'!AC6)/('III-E Grandparents'!AE6))</f>
        <v xml:space="preserve"> </v>
      </c>
    </row>
    <row r="6" spans="1:10" x14ac:dyDescent="0.25">
      <c r="A6" s="127" t="s">
        <v>173</v>
      </c>
      <c r="C6" s="153" t="str">
        <f>IF('Title III'!AN6=0," ",SUM('Title III'!C6:G6))</f>
        <v xml:space="preserve"> </v>
      </c>
      <c r="D6" s="227" t="str">
        <f>IF('Title III'!AN6=0," ",SUM('Title III'!C6:G6)/'Title III'!AN6)</f>
        <v xml:space="preserve"> </v>
      </c>
      <c r="F6" s="127" t="s">
        <v>183</v>
      </c>
      <c r="G6" s="228" t="str">
        <f>IF('Title III-E'!AC6=0," ",'Title III-E'!AC6/('Title III-E'!AC21+'Title III-E'!AC22-'Title III-E'!AC12))</f>
        <v xml:space="preserve"> </v>
      </c>
    </row>
    <row r="7" spans="1:10" x14ac:dyDescent="0.25">
      <c r="A7" s="127" t="s">
        <v>174</v>
      </c>
      <c r="C7" s="153" t="str">
        <f>IF('Title III'!AN6=0," ",'Title III'!AJ6)</f>
        <v xml:space="preserve"> </v>
      </c>
      <c r="D7" s="228" t="str">
        <f>IF('Title III'!AN6=0," ",'Title III'!AJ6/'Title III'!AN6)</f>
        <v xml:space="preserve"> </v>
      </c>
      <c r="F7" s="127" t="s">
        <v>182</v>
      </c>
      <c r="G7" s="227" t="str">
        <f>IF('III-E Grandparents'!AE6=0," ",('III-E Grandparents'!AE6-'Title III-E'!AC6)/('III-E Grandparents'!AE21+'III-E Grandparents'!AE22-'III-E Grandparents'!AE8-'III-E Grandparents'!AE10-'III-E Grandparents'!AE13-'Title III-E'!AC6))</f>
        <v xml:space="preserve"> </v>
      </c>
    </row>
    <row r="8" spans="1:10" x14ac:dyDescent="0.25">
      <c r="A8" s="127"/>
      <c r="C8" s="153"/>
      <c r="D8" s="145"/>
      <c r="G8" s="147"/>
    </row>
    <row r="9" spans="1:10" x14ac:dyDescent="0.25">
      <c r="A9" s="9" t="s">
        <v>143</v>
      </c>
      <c r="C9" s="154"/>
      <c r="D9" s="147"/>
      <c r="F9" s="9" t="s">
        <v>102</v>
      </c>
      <c r="G9" s="145"/>
    </row>
    <row r="10" spans="1:10" x14ac:dyDescent="0.25">
      <c r="A10" s="127" t="s">
        <v>175</v>
      </c>
      <c r="C10" s="154" t="str">
        <f>IF(('Title III'!AM6+'Title III'!AM7+'Title III'!AM8)=0," ",('Title III'!AM6+'Title III'!AM7+'Title III'!AM8))</f>
        <v xml:space="preserve"> </v>
      </c>
      <c r="D10" s="227" t="str">
        <f>IF(('Title III'!AM6+'Title III'!AM7+'Title III'!AM8)=0," ",('Title III'!AM6+'Title III'!AM7+'Title III'!AM8)/('Title III'!AN6+'Title III'!AN7+'Title III'!AN8+'Title III'!AN9))</f>
        <v xml:space="preserve"> </v>
      </c>
      <c r="F10" s="127" t="s">
        <v>105</v>
      </c>
      <c r="G10" s="149">
        <f>'Title III-E'!J6+'Title III-E'!K6+'Title III-E'!L6+'Title III-E'!M6+'Title III-E'!N6+'III-E Grandparents'!J6+'III-E Grandparents'!K6+'III-E Grandparents'!L6+'III-E Grandparents'!M6+'III-E Grandparents'!N6</f>
        <v>0</v>
      </c>
    </row>
    <row r="11" spans="1:10" x14ac:dyDescent="0.25">
      <c r="A11" s="127" t="s">
        <v>176</v>
      </c>
      <c r="C11" s="153" t="str">
        <f>IF(('Title III'!AM6+'Title III'!AM7+'Title III'!AM8)=0," ",('Title III'!AM6+'Title III'!AM7+'Title III'!AM8))</f>
        <v xml:space="preserve"> </v>
      </c>
      <c r="D11" s="227" t="str">
        <f>IF(('Title III'!AM6+'Title III'!AM7+'Title III'!AM8)=0," ",('Title III'!AM6+'Title III'!AM7+'Title III'!AM8)/('Title III'!AM30+'Title III'!AM31-'Title III'!AM18))</f>
        <v xml:space="preserve"> </v>
      </c>
      <c r="F11" s="127" t="s">
        <v>50</v>
      </c>
      <c r="G11" s="146">
        <f>'Title III-E'!O6+'Title III-E'!P6+'Title III-E'!Q6+'Title III-E'!R6+'Title III-E'!S6+'Title III-E'!T6+'Title III-E'!U6+'Title III-E'!V6+'Title III-E'!W6+'Title III-E'!X6+'Title III-E'!Y6+'Title III-E'!Z6+'Title III-E'!AA6+'Title III-E'!AB6+'III-E Grandparents'!O6+'III-E Grandparents'!P6+'III-E Grandparents'!Q6+'III-E Grandparents'!R6+'III-E Grandparents'!S6+'III-E Grandparents'!T6+'III-E Grandparents'!U6+'III-E Grandparents'!V6+'III-E Grandparents'!W6+'III-E Grandparents'!X6+'III-E Grandparents'!Y6+'III-E Grandparents'!Z6+'III-E Grandparents'!AA6+'III-E Grandparents'!AB6</f>
        <v>0</v>
      </c>
    </row>
    <row r="12" spans="1:10" x14ac:dyDescent="0.25">
      <c r="A12" s="127" t="s">
        <v>177</v>
      </c>
      <c r="C12" s="153" t="str">
        <f>IF(('Title III'!AM14+'Title III'!AM21+'Title III'!AM31)=0," ",('Title III'!AM14+'Title III'!AM21+'Title III'!AM31))</f>
        <v xml:space="preserve"> </v>
      </c>
      <c r="D12" s="228" t="str">
        <f>IF(('Title III'!AM14+'Title III'!AM21+'Title III'!AM31)=0," ",('Title III'!AM14+'Title III'!AM21+'Title III'!AM31)/('Title III'!AM30+'Title III'!AM31-'Title III'!AM18))</f>
        <v xml:space="preserve"> </v>
      </c>
      <c r="G12" s="147"/>
    </row>
    <row r="13" spans="1:10" x14ac:dyDescent="0.25">
      <c r="A13" s="127"/>
      <c r="F13" s="127"/>
    </row>
    <row r="14" spans="1:10" x14ac:dyDescent="0.25">
      <c r="A14" s="508" t="s">
        <v>210</v>
      </c>
      <c r="B14" s="508"/>
      <c r="C14" s="155"/>
      <c r="D14" s="230"/>
      <c r="G14" s="147"/>
    </row>
    <row r="15" spans="1:10" x14ac:dyDescent="0.25">
      <c r="A15" s="508"/>
      <c r="B15" s="508"/>
      <c r="C15" s="153" t="str">
        <f>IF('Title III'!AM21+'Title III-E'!AC15&lt;=0," ",('Title III'!AM21+'Title III-E'!AC15))</f>
        <v xml:space="preserve"> </v>
      </c>
      <c r="D15" s="227" t="str">
        <f>IF('Title III'!AM21+'Title III-E'!AC15&lt;=0," ",('Title III'!AM21+'Title III-E'!AC15)/('Title III'!AN21+'Title III-E'!AD15))</f>
        <v xml:space="preserve"> </v>
      </c>
      <c r="F15" s="127" t="s">
        <v>101</v>
      </c>
      <c r="G15" s="149">
        <f>'III-E Grandparents'!AC6</f>
        <v>0</v>
      </c>
    </row>
    <row r="16" spans="1:10" ht="12.75" customHeight="1" x14ac:dyDescent="0.25">
      <c r="F16" s="150" t="s">
        <v>184</v>
      </c>
      <c r="G16" s="229" t="str">
        <f>IF('III-E Grandparents'!AE6=0," ",'III-E Grandparents'!AC6/'III-E Grandparents'!AE6)</f>
        <v xml:space="preserve"> </v>
      </c>
    </row>
    <row r="17" spans="1:9" ht="13.5" customHeight="1" x14ac:dyDescent="0.25">
      <c r="A17" s="508" t="s">
        <v>279</v>
      </c>
      <c r="B17" s="503"/>
      <c r="C17" s="235" t="s">
        <v>212</v>
      </c>
      <c r="D17" s="145" t="s">
        <v>278</v>
      </c>
    </row>
    <row r="18" spans="1:9" x14ac:dyDescent="0.25">
      <c r="A18" s="503"/>
      <c r="B18" s="503"/>
      <c r="C18" s="233">
        <f>'Title III'!AL6-D18</f>
        <v>0</v>
      </c>
      <c r="D18" s="234" t="str">
        <f>IF($F1=1,Summary!F55,IF($F1=2,Summary!F56,IF($F1=3,Summary!F57,IF($F1=4,Summary!F58,IF($F1=5,Summary!F59,IF($F1=6,Summary!F60,IF($F1=7,Summary!F61,IF($F1="8A",Summary!F62,IF($F1="8B",Summary!F63,IF($F1="8C",Summary!F64,IF($F1="8D",Summary!F65,IF($F1="8E",Summary!F66,IF($F1=9,Summary!F67,IF($F1=10,Summary!F68,IF($F1=11,Summary!F69,IF($F1=12,Summary!F70,IF($F1=13,Summary!F71,IF($F1=14,Summary!F72,IF($F1=15,Summary!F73,IF($F1=16,Summary!F74,IF($F1="17/18",Summary!F75,IF($F1=19,Summary!F76,IF($F1=20,Summary!F77,IF($F1=21,Summary!F78,IF($F1=22,Summary!F79,"0")))))))))))))))))))))))))</f>
        <v>0</v>
      </c>
      <c r="G18" s="147"/>
    </row>
    <row r="19" spans="1:9" x14ac:dyDescent="0.25">
      <c r="F19" s="508" t="s">
        <v>137</v>
      </c>
      <c r="G19" s="509"/>
    </row>
    <row r="20" spans="1:9" ht="12.75" customHeight="1" x14ac:dyDescent="0.25">
      <c r="A20" s="85" t="s">
        <v>136</v>
      </c>
      <c r="C20" s="153"/>
      <c r="D20" s="145"/>
      <c r="F20" s="508"/>
      <c r="G20" s="509"/>
      <c r="I20" s="15"/>
    </row>
    <row r="21" spans="1:9" ht="12.75" customHeight="1" x14ac:dyDescent="0.25">
      <c r="A21" s="127" t="s">
        <v>178</v>
      </c>
      <c r="C21" s="153" t="str">
        <f>IF(('Title III'!AN6-'Title III'!AM6-'Title III'!AL6)=0," ",('Title III'!AN6-'Title III'!AM6-'Title III'!AL6))</f>
        <v xml:space="preserve"> </v>
      </c>
      <c r="D21" s="227" t="str">
        <f>IF(('Title III'!AN6-'Title III'!J6-'Title III'!U6-'Title III'!V6-'Title III'!W6-'Title III'!AK6-'Title III'!AL6-'Title III'!AM6)=0," ",('Title III'!AN6-'Title III'!J6-'Title III'!U6-'Title III'!V6-'Title III'!W6-'Title III'!AK6-'Title III'!AL6-'Title III'!AM6)/('Title III'!AN6+'Title III'!AN14+'Title III'!AN21+'Title III'!AN22+'Title III'!AN23+'Title III'!AN26+'Title III'!AN31-'Title III'!I14-'Title III'!I26-'Title III'!I31-'Title III'!J6-'Title III'!J14-'Title III'!J21-'Title III'!J26-'Title III'!J31-'Title III'!K14-'Title III'!K26-'Title III'!K31-'Title III'!P14-'Title III'!P21-'Title III'!P31-'Title III'!Q14-'Title III'!Q21-'Title III'!Q31-'Title III'!R14-'Title III'!R21-'Title III'!R31-'Title III'!S14-'Title III'!S21-'Title III'!S31-'Title III'!T14-'Title III'!T21-'Title III'!T31-'Title III'!U6-'Title III'!U14-'Title III'!U21-'Title III'!U31-'Title III'!V6-'Title III'!V14-'Title III'!V21-'Title III'!V31-'Title III'!W6-'Title III'!W14-'Title III'!W21-'Title III'!W31-'Title III'!AK6-'Title III'!AK14-'Title III'!AK21-'Title III'!AK31-'Title III'!AL6-'Title III'!AL14-'Title III'!AL21-'Title III'!AL31-'Title III'!AM6-'Title III'!AM14-'Title III'!AM21-'Title III'!AM31-G19))</f>
        <v xml:space="preserve"> </v>
      </c>
      <c r="F21" s="508"/>
      <c r="G21" s="510"/>
    </row>
    <row r="22" spans="1:9" ht="14.4" x14ac:dyDescent="0.3">
      <c r="A22" s="127" t="s">
        <v>179</v>
      </c>
      <c r="C22" s="473" t="str">
        <f>IF(('Title III'!AN14-'Title III'!I14-'Title III'!J14-'Title III'!K14-'Title III'!P14-'Title III'!Q14-'Title III'!R14--'Title III'!S14-'Title III'!T14-'Title III'!U14-'Title III'!V14-'Title III'!W14-'Title III'!AK14-'Title III'!AL14-'Title III'!AM14+'Title III'!AN21-'Title III'!J21-'Title III'!P21-'Title III'!Q21-'Title III'!R21-'Title III'!S21-'Title III'!T21-'Title III'!U21-'Title III'!V21-'Title III'!W21-'Title III'!AK21-'Title III'!AL21-'Title III'!AM21+'Title III'!AN22+'Title III'!AN23+'Title III'!AN31-'Title III'!I31-'Title III'!J31-'Title III'!K31-'Title III'!P31-'Title III'!Q31-'Title III'!R31-'Title III'!S31-'Title III'!T31-'Title III'!U31-'Title III'!V31-'Title III'!W31-'Title III'!AK31-'Title III'!AL31-'Title III'!AM31)=0," ",('Title III'!AN14-'Title III'!I14-'Title III'!J14-'Title III'!K14-'Title III'!P14-'Title III'!Q14-'Title III'!R14-'Title III'!S14-'Title III'!T14-'Title III'!U14-'Title III'!V14-'Title III'!W14-'Title III'!AK14-'Title III'!AL14-'Title III'!AM14+'Title III'!AN21-'Title III'!J21-'Title III'!P21-'Title III'!Q21-'Title III'!R21-'Title III'!S21-'Title III'!T21-'Title III'!U21-'Title III'!V21-'Title III'!W21-'Title III'!AK21-'Title III'!AL21-'Title III'!AM21+'Title III'!AN22+'Title III'!AN23+'Title III'!AN31-'Title III'!I31-'Title III'!J31-'Title III'!K31-'Title III'!P31-'Title III'!Q31-'Title III'!R31-'Title III'!S31-'Title III'!T31-'Title III'!U31-'Title III'!V31-'Title III'!W31-'Title III'!AK31-'Title III'!AL31-'Title III'!AM31-G19))</f>
        <v xml:space="preserve"> </v>
      </c>
      <c r="D22" s="228" t="str">
        <f>IF(('Title III'!AN14-'Title III'!I14-'Title III'!J14-'Title III'!K14-'Title III'!P14-'Title III'!Q14-'Title III'!R14-'Title III'!S14-'Title III'!T14-'Title III'!U14-'Title III'!V14-'Title III'!W14-'Title III'!AK14-'Title III'!AL14-'Title III'!AM14+'Title III'!AN21-'Title III'!J21-'Title III'!P21-'Title III'!Q21-'Title III'!R21-'Title III'!S21-'Title III'!T21-'Title III'!U21-'Title III'!V21-'Title III'!W21-'Title III'!AK21-'Title III'!AL21-'Title III'!AM21+'Title III'!AN22+'Title III'!AN23+'Title III'!AN31-'Title III'!I31-'Title III'!J31-'Title III'!K31-'Title III'!P31-'Title III'!Q31-'Title III'!R31-'Title III'!S31-'Title III'!T31-'Title III'!U31-'Title III'!V31-'Title III'!W31-'Title III'!AK31-'Title III'!AL31-'Title III'!AM31)=0," ",('Title III'!AN14-'Title III'!I14-'Title III'!J14-'Title III'!K14-'Title III'!P14-'Title III'!Q14-'Title III'!R14-'Title III'!S14-'Title III'!T14-'Title III'!U14-'Title III'!V14-'Title III'!W14-'Title III'!AK14-'Title III'!AL14-'Title III'!AM14+'Title III'!AN21-'Title III'!J21-'Title III'!P21-'Title III'!Q21-'Title III'!R21-'Title III'!S21-'Title III'!T21-'Title III'!U21-'Title III'!V21-'Title III'!W21-'Title III'!AK21-'Title III'!AL21-'Title III'!AM21+'Title III'!AN22+'Title III'!AN23+'Title III'!AN31-'Title III'!I31-'Title III'!J31-'Title III'!K31-'Title III'!P31-'Title III'!Q31-'Title III'!R31-'Title III'!S31-'Title III'!T31-'Title III'!U31-'Title III'!V31-'Title III'!W31-'Title III'!AK31-'Title III'!AL31-'Title III'!AM31)/('Title III'!AN6+'Title III'!AN14+'Title III'!AN21+'Title III'!AN22+'Title III'!AN23+'Title III'!AN26+'Title III'!AN31-'Title III'!I14-'Title III'!I26-'Title III'!I31-'Title III'!J14-'Title III'!J21-'Title III'!J26-'Title III'!J31-'Title III'!K14-'Title III'!K26-'Title III'!K31-'Title III'!P14-'Title III'!P21-'Title III'!P31 -'Title III'!Q14-'Title III'!Q21-'Title III'!Q31-'Title III'!R14-'Title III'!R21-'Title III'!R31-'Title III'!S14-'Title III'!S21-'Title III'!S31-'Title III'!T14-'Title III'!T21-'Title III'!T31-'Title III'!U14-'Title III'!U21-'Title III'!U31-'Title III'!V14-'Title III'!V21-'Title III'!V31-'Title III'!W14-'Title III'!W21-'Title III'!W31-'Title III'!AK14-'Title III'!AK21-'Title III'!AK31-'Title III'!AL14-'Title III'!AL21-'Title III'!AL31-'Title III'!AM6-'Title III'!AM14-'Title III'!AM21-'Title III'!AM31-G19))</f>
        <v xml:space="preserve"> </v>
      </c>
      <c r="G22" s="147"/>
    </row>
    <row r="23" spans="1:9" x14ac:dyDescent="0.25">
      <c r="A23" s="127" t="s">
        <v>180</v>
      </c>
      <c r="C23" s="153" t="str">
        <f>IF(('Title III'!AN21-'Title III'!I21-'Title III'!J21-'Title III'!K21-'Title III'!P21-'Title III'!Q21-'Title III'!R21-'Title III'!S21-'Title III'!T21-'Title III'!U21-'Title III'!V21-'Title III'!W21-'Title III'!AK21-'Title III'!AL21-'Title III'!AM21+'Title III'!AN22+'Title III'!AN23)=0," ",('Title III'!AN21-'Title III'!I21-'Title III'!J21-'Title III'!K21-'Title III'!P21-'Title III'!Q21-'Title III'!R21-'Title III'!S21-'Title III'!T21-'Title III'!U21-'Title III'!V21-'Title III'!W21-'Title III'!AK21-'Title III'!AL21-'Title III'!AM21+'Title III'!AN22+'Title III'!AN23-G19))</f>
        <v xml:space="preserve"> </v>
      </c>
      <c r="D23" s="228" t="str">
        <f>IF('Title III'!AN21-'Title III'!I21-'Title III'!J21-'Title III'!K21-'Title III'!P21-'Title III'!Q21-'Title III'!R21-'Title III'!S21-'Title III'!T21-'Title III'!U21-'Title III'!V21-'Title III'!W21-'Title III'!AK21-'Title III'!AL21-'Title III'!AM21+'Title III'!AN22+'Title III'!AN23+'Title III'!AN26-'Title III'!I26-'Title III'!J26-'Title III'!K26=0," ",('Title III'!AN21-'Title III'!I21-'Title III'!J21-'Title III'!K21-'Title III'!P21-'Title III'!Q21-'Title III'!R21-'Title III'!S21-'Title III'!T21-'Title III'!U21-'Title III'!V21-'Title III'!W21-'Title III'!AK21-'Title III'!AL21-'Title III'!AM21+'Title III'!AN22+'Title III'!AN23+'Title III'!AN26-'Title III'!I26-'Title III'!J26-'Title III'!K26-G19)/('Title III'!AN6+'Title III'!AN14+'Title III'!AN21+'Title III'!AN22+'Title III'!AN23+'Title III'!AN26+'Title III'!AN31-'Title III'!I14-'Title III'!I26-'Title III'!I31-'Title III'!J14-'Title III'!J21-'Title III'!J26-'Title III'!J31-'Title III'!K14-'Title III'!K26-'Title III'!K31-'Title III'!P14-'Title III'!P21-'Title III'!P31 -'Title III'!Q14-'Title III'!Q21-'Title III'!Q31-'Title III'!R14-'Title III'!R21-'Title III'!R31-'Title III'!S14-'Title III'!S21-'Title III'!S31-'Title III'!T14-'Title III'!T21-'Title III'!T31-'Title III'!U14-'Title III'!U21-'Title III'!U31-'Title III'!V14-'Title III'!V21-'Title III'!V31-'Title III'!W14-'Title III'!W21-'Title III'!W31-'Title III'!AK14-'Title III'!AK21-'Title III'!AK31-'Title III'!AL14-'Title III'!AL21-'Title III'!AL31-'Title III'!AM6-'Title III'!AM14-'Title III'!AM21-'Title III'!AM31-G19))</f>
        <v xml:space="preserve"> </v>
      </c>
      <c r="G23" s="147"/>
    </row>
    <row r="24" spans="1:9" x14ac:dyDescent="0.25">
      <c r="A24" s="127"/>
      <c r="C24" s="153"/>
      <c r="D24" s="145"/>
      <c r="F24" s="508" t="s">
        <v>139</v>
      </c>
      <c r="G24" s="509"/>
    </row>
    <row r="25" spans="1:9" ht="12.75" customHeight="1" x14ac:dyDescent="0.25">
      <c r="A25" s="85" t="s">
        <v>138</v>
      </c>
      <c r="C25" s="153"/>
      <c r="D25" s="145"/>
      <c r="F25" s="508"/>
      <c r="G25" s="510"/>
    </row>
    <row r="26" spans="1:9" ht="12.75" customHeight="1" x14ac:dyDescent="0.25">
      <c r="A26" s="127" t="s">
        <v>178</v>
      </c>
      <c r="C26" s="153" t="str">
        <f>IF('Title III'!P7+'Title III'!S7+'Title III'!T7=0," ",('Title III'!P7+'Title III'!S7+'Title III'!T7))</f>
        <v xml:space="preserve"> </v>
      </c>
      <c r="D26" s="227" t="str">
        <f>IF('Title III'!P7+'Title III'!S7+'Title III'!T7=0," ",('Title III'!P7+'Title III'!S7+'Title III'!T7)/('Title III'!P7+'Title III'!P14+'Title III'!P21+'Title III'!P25+'Title III'!P31+'Title III'!S7+'Title III'!S14+'Title III'!S21+'Title III'!S25+'Title III'!S31+'Title III'!T7+'Title III'!T14+'Title III'!T21+'Title III'!T25+'Title III'!T31-G24))</f>
        <v xml:space="preserve"> </v>
      </c>
      <c r="G26" s="147"/>
    </row>
    <row r="27" spans="1:9" x14ac:dyDescent="0.25">
      <c r="A27" s="127" t="s">
        <v>179</v>
      </c>
      <c r="C27" s="153" t="str">
        <f>IF(('Title III'!P14+'Title III'!P21+'Title III'!P25+'Title III'!P31+'Title III'!S14+'Title III'!S21+'Title III'!S25+'Title III'!S31+'Title III'!T14+'Title III'!T21+'Title III'!T25+'Title III'!T31)=0," ",('Title III'!P14+'Title III'!P21+'Title III'!P25+'Title III'!P31+'Title III'!S14+'Title III'!S21+'Title III'!S25+'Title III'!S31+'Title III'!T14+'Title III'!T21+'Title III'!T25+'Title III'!T31-G24))</f>
        <v xml:space="preserve"> </v>
      </c>
      <c r="D27" s="228" t="str">
        <f>IF(('Title III'!P14+'Title III'!P21+'Title III'!P25+'Title III'!P31+'Title III'!S14+'Title III'!S21+'Title III'!S25+'Title III'!S31+'Title III'!T14+'Title III'!T21+'Title III'!T25+'Title III'!T31)=0," ",('Title III'!P14+'Title III'!P21+'Title III'!P25+'Title III'!P31+'Title III'!S14+'Title III'!S21+'Title III'!S25+'Title III'!S31+'Title III'!T14+'Title III'!T21+'Title III'!T25+'Title III'!T31-G24)/('Title III'!P7+'Title III'!P14+'Title III'!P21+'Title III'!P25+'Title III'!P31+'Title III'!S7+'Title III'!S14+'Title III'!S21+'Title III'!S25+'Title III'!S31+'Title III'!T7+'Title III'!T14+'Title III'!T21+'Title III'!T25+'Title III'!T31-G24))</f>
        <v xml:space="preserve"> </v>
      </c>
      <c r="G27" s="147"/>
    </row>
    <row r="28" spans="1:9" x14ac:dyDescent="0.25">
      <c r="A28" s="127" t="s">
        <v>180</v>
      </c>
      <c r="C28" s="153" t="str">
        <f>IF(('Title III'!P21+'Title III'!P25+'Title III'!S21+'Title III'!S25+'Title III'!T21+'Title III'!T25)=0," ",('Title III'!P21+'Title III'!P25+'Title III'!S21+'Title III'!S25+'Title III'!T21+'Title III'!T25-G24))</f>
        <v xml:space="preserve"> </v>
      </c>
      <c r="D28" s="228" t="str">
        <f>IF(('Title III'!P21+'Title III'!P25+'Title III'!S21+'Title III'!S25+'Title III'!T21+'Title III'!T25)=0," ",('Title III'!P21+'Title III'!P25+'Title III'!S21+'Title III'!S25+'Title III'!T21+'Title III'!T25-G24)/( 'Title III'!P7+'Title III'!P14+'Title III'!P21+'Title III'!P25+'Title III'!P31+'Title III'!S7+'Title III'!S14+'Title III'!S21+'Title III'!S25+'Title III'!S31+'Title III'!T7+'Title III'!T14+'Title III'!T21+'Title III'!T25+'Title III'!T31-G24))</f>
        <v xml:space="preserve"> </v>
      </c>
      <c r="F28" s="508" t="s">
        <v>141</v>
      </c>
      <c r="G28" s="509"/>
    </row>
    <row r="29" spans="1:9" x14ac:dyDescent="0.25">
      <c r="C29" s="156"/>
      <c r="D29" s="152"/>
      <c r="F29" s="508"/>
      <c r="G29" s="510"/>
    </row>
    <row r="30" spans="1:9" ht="12.75" customHeight="1" x14ac:dyDescent="0.25">
      <c r="A30" s="85" t="s">
        <v>140</v>
      </c>
      <c r="C30" s="153"/>
      <c r="D30" s="145"/>
      <c r="F30" s="150"/>
      <c r="G30" s="147"/>
    </row>
    <row r="31" spans="1:9" ht="12.75" customHeight="1" x14ac:dyDescent="0.25">
      <c r="A31" s="127" t="s">
        <v>178</v>
      </c>
      <c r="C31" s="153" t="str">
        <f>IF('Title III'!Q8+'Title III'!S8+'Title III'!T8=0," ",('Title III'!Q8+'Title III'!S8+'Title III'!T8))</f>
        <v xml:space="preserve"> </v>
      </c>
      <c r="D31" s="227" t="str">
        <f>IF('Title III'!Q8+'Title III'!S8+'Title III'!T8=0," ",('Title III'!Q8+'Title III'!S8+'Title III'!T8)/('Title III'!Q8+'Title III'!Q14+'Title III'!Q21+'Title III'!Q24+'Title III'!Q25+'Title III'!Q31+'Title III'!S8+'Title III'!S14+'Title III'!S21+'Title III'!S25+'Title III'!S31+'Title III'!T8+'Title III'!T14+'Title III'!T21+'Title III'!T25+'Title III'!T31-G28))</f>
        <v xml:space="preserve"> </v>
      </c>
    </row>
    <row r="32" spans="1:9" ht="12.75" customHeight="1" x14ac:dyDescent="0.25">
      <c r="A32" s="127" t="s">
        <v>179</v>
      </c>
      <c r="C32" s="153" t="str">
        <f>IF(('Title III'!Q14+'Title III'!Q21+'Title III'!Q24+'Title III'!Q25+'Title III'!Q31+'Title III'!S14+'Title III'!S21+'Title III'!S25+'Title III'!S31+'Title III'!T14+'Title III'!T21+'Title III'!T25+'Title III'!T31)=0," ",('Title III'!Q14+'Title III'!Q21+'Title III'!Q24+'Title III'!Q25+'Title III'!Q31+'Title III'!S14+'Title III'!S21+'Title III'!S25+'Title III'!S31+'Title III'!T14+'Title III'!T21+'Title III'!T25+'Title III'!T31-G28))</f>
        <v xml:space="preserve"> </v>
      </c>
      <c r="D32" s="228" t="str">
        <f>IF(('Title III'!Q14+'Title III'!Q21+'Title III'!Q24+'Title III'!Q25+'Title III'!Q31+'Title III'!S14+'Title III'!S21+'Title III'!S25+'Title III'!S31+'Title III'!T14+'Title III'!T21+'Title III'!T25+'Title III'!T31)=0," ",('Title III'!Q14+'Title III'!Q21+'Title III'!Q24+'Title III'!Q25+'Title III'!Q31+'Title III'!S14+'Title III'!S21+'Title III'!S25+'Title III'!S31+'Title III'!T14+'Title III'!T21+'Title III'!T25+'Title III'!T31-G28)/('Title III'!Q8+'Title III'!Q14+'Title III'!Q21+'Title III'!Q24+'Title III'!Q25+'Title III'!Q31+'Title III'!S8+'Title III'!S14+'Title III'!S21+'Title III'!S25+'Title III'!S31+'Title III'!T8+'Title III'!T14+'Title III'!T21+'Title III'!T25+'Title III'!T31-G28))</f>
        <v xml:space="preserve"> </v>
      </c>
    </row>
    <row r="33" spans="1:8" ht="12.75" customHeight="1" x14ac:dyDescent="0.25">
      <c r="A33" s="127" t="s">
        <v>180</v>
      </c>
      <c r="C33" s="153" t="str">
        <f>IF(('Title III'!Q21+'Title III'!Q24+'Title III'!Q25+'Title III'!S21+'Title III'!S25+'Title III'!T21+'Title III'!T25)=0," ",('Title III'!Q21+'Title III'!Q24+'Title III'!Q25+'Title III'!S21+'Title III'!S25+'Title III'!T21+'Title III'!T25-G28))</f>
        <v xml:space="preserve"> </v>
      </c>
      <c r="D33" s="228" t="str">
        <f>IF(('Title III'!Q21+'Title III'!Q24+'Title III'!Q25+'Title III'!S21+'Title III'!S25+'Title III'!T21+'Title III'!T25)=0," ",('Title III'!Q21+'Title III'!Q24+'Title III'!Q25+'Title III'!S21+'Title III'!S25+'Title III'!T21+'Title III'!T25-G28)/('Title III'!Q8+'Title III'!Q14+'Title III'!Q21+'Title III'!Q24+'Title III'!Q25+'Title III'!Q31+'Title III'!S8+'Title III'!S14+'Title III'!S21+'Title III'!S25+'Title III'!S31+'Title III'!T8+'Title III'!T14+'Title III'!T21+'Title III'!T25+'Title III'!T31-G28))</f>
        <v xml:space="preserve"> </v>
      </c>
    </row>
    <row r="35" spans="1:8" x14ac:dyDescent="0.25">
      <c r="C35" s="511" t="s">
        <v>294</v>
      </c>
      <c r="D35" s="511" t="s">
        <v>295</v>
      </c>
    </row>
    <row r="36" spans="1:8" x14ac:dyDescent="0.25">
      <c r="A36" s="9" t="s">
        <v>188</v>
      </c>
      <c r="C36" s="511"/>
      <c r="D36" s="511"/>
    </row>
    <row r="37" spans="1:8" x14ac:dyDescent="0.25">
      <c r="A37" s="127" t="s">
        <v>185</v>
      </c>
      <c r="C37" s="174">
        <f>IF(Summary!D14=0,0,-Summary!D14/Summary!D13)</f>
        <v>0</v>
      </c>
      <c r="D37" s="174">
        <f>IF(Summary!D16=0,0,-Summary!D16/Summary!D15)</f>
        <v>0</v>
      </c>
    </row>
    <row r="38" spans="1:8" x14ac:dyDescent="0.25">
      <c r="A38" s="127" t="s">
        <v>186</v>
      </c>
      <c r="C38" s="174">
        <f>IF(Summary!E14=0,0,-Summary!E14/Summary!E13)</f>
        <v>0</v>
      </c>
      <c r="D38" s="174">
        <f>IF(Summary!E16=0,0,-Summary!E16/Summary!E15)</f>
        <v>0</v>
      </c>
    </row>
    <row r="39" spans="1:8" x14ac:dyDescent="0.25">
      <c r="A39" s="127" t="s">
        <v>187</v>
      </c>
      <c r="C39" s="174">
        <f>IF(Summary!F14=0,0,-Summary!F14/Summary!F13)</f>
        <v>0</v>
      </c>
      <c r="D39" s="174">
        <f>IF(Summary!F16=0,0,-Summary!F16/Summary!F15)</f>
        <v>0</v>
      </c>
    </row>
    <row r="40" spans="1:8" x14ac:dyDescent="0.25">
      <c r="A40" s="127" t="s">
        <v>211</v>
      </c>
      <c r="C40" s="184">
        <f>Summary!D14+Summary!E14+Summary!F14</f>
        <v>0</v>
      </c>
      <c r="D40" s="184">
        <f>Summary!D16+Summary!E16+Summary!F16</f>
        <v>0</v>
      </c>
      <c r="F40" s="9" t="s">
        <v>219</v>
      </c>
    </row>
    <row r="41" spans="1:8" x14ac:dyDescent="0.25">
      <c r="D41" s="511" t="s">
        <v>296</v>
      </c>
      <c r="F41" s="127" t="s">
        <v>231</v>
      </c>
      <c r="G41" s="319">
        <f>SUM(Summary!C5:E5)/0.85-SUM(Summary!C5:E5)</f>
        <v>0</v>
      </c>
    </row>
    <row r="42" spans="1:8" x14ac:dyDescent="0.25">
      <c r="A42" s="9" t="s">
        <v>160</v>
      </c>
      <c r="D42" s="511"/>
      <c r="F42" s="127" t="s">
        <v>220</v>
      </c>
      <c r="G42" s="318">
        <f>SUM('Title III'!AN21:AN25)</f>
        <v>0</v>
      </c>
    </row>
    <row r="43" spans="1:8" x14ac:dyDescent="0.25">
      <c r="A43" s="127" t="s">
        <v>189</v>
      </c>
      <c r="D43" s="174">
        <f>IF(Summary!C6=0,0,-Summary!C6/Summary!C5)</f>
        <v>0</v>
      </c>
      <c r="F43" s="127" t="s">
        <v>219</v>
      </c>
      <c r="G43" s="312">
        <f>MAX(G42-G41,0)</f>
        <v>0</v>
      </c>
    </row>
    <row r="44" spans="1:8" x14ac:dyDescent="0.25">
      <c r="A44" s="127" t="s">
        <v>276</v>
      </c>
      <c r="D44" s="174">
        <f>IF(Summary!D6=0,0,-Summary!D6/Summary!D5)</f>
        <v>0</v>
      </c>
      <c r="F44" s="127"/>
    </row>
    <row r="45" spans="1:8" x14ac:dyDescent="0.25">
      <c r="A45" s="127" t="s">
        <v>277</v>
      </c>
      <c r="D45" s="174">
        <f>IF(Summary!E6=0,0,-Summary!E6/Summary!E5)</f>
        <v>0</v>
      </c>
      <c r="F45" s="150" t="s">
        <v>223</v>
      </c>
      <c r="G45" s="312">
        <f>'Title III'!AN28+'Title III-E'!AD20+'III-E Grandparents'!AC20</f>
        <v>0</v>
      </c>
      <c r="H45" t="s">
        <v>229</v>
      </c>
    </row>
    <row r="46" spans="1:8" x14ac:dyDescent="0.25">
      <c r="A46" s="127" t="s">
        <v>211</v>
      </c>
      <c r="D46" s="184">
        <f>Summary!C6+Summary!D6+Summary!E6</f>
        <v>0</v>
      </c>
      <c r="F46" s="127" t="s">
        <v>224</v>
      </c>
      <c r="G46" s="318">
        <f>'Title III'!AN29</f>
        <v>0</v>
      </c>
    </row>
    <row r="47" spans="1:8" ht="17.25" customHeight="1" x14ac:dyDescent="0.25"/>
    <row r="48" spans="1:8" x14ac:dyDescent="0.25">
      <c r="F48" s="400"/>
      <c r="G48" s="400"/>
    </row>
    <row r="49" spans="1:7" ht="12.75" customHeight="1" x14ac:dyDescent="0.25">
      <c r="F49" s="400"/>
      <c r="G49" s="400"/>
    </row>
    <row r="50" spans="1:7" ht="12.75" customHeight="1" x14ac:dyDescent="0.25">
      <c r="B50" s="506" t="s">
        <v>235</v>
      </c>
      <c r="C50" s="506"/>
      <c r="D50" s="506"/>
      <c r="E50" s="506"/>
      <c r="F50" s="506"/>
      <c r="G50" s="333"/>
    </row>
    <row r="51" spans="1:7" x14ac:dyDescent="0.25">
      <c r="A51" s="118" t="str">
        <f>Summary!A30</f>
        <v>Revised 7/13/2026</v>
      </c>
      <c r="B51" s="506"/>
      <c r="C51" s="506"/>
      <c r="D51" s="506"/>
      <c r="E51" s="506"/>
      <c r="F51" s="506"/>
      <c r="G51" s="333"/>
    </row>
    <row r="52" spans="1:7" x14ac:dyDescent="0.25">
      <c r="B52" s="506"/>
      <c r="C52" s="506"/>
      <c r="D52" s="506"/>
      <c r="E52" s="506"/>
      <c r="F52" s="506"/>
      <c r="G52" s="333"/>
    </row>
    <row r="53" spans="1:7" x14ac:dyDescent="0.25">
      <c r="B53" s="506"/>
      <c r="C53" s="506"/>
      <c r="D53" s="506"/>
      <c r="E53" s="506"/>
      <c r="F53" s="506"/>
      <c r="G53" s="333"/>
    </row>
    <row r="54" spans="1:7" ht="12.75" customHeight="1" x14ac:dyDescent="0.25">
      <c r="B54" s="506"/>
      <c r="C54" s="506"/>
      <c r="D54" s="506"/>
      <c r="E54" s="506"/>
      <c r="F54" s="506"/>
      <c r="G54" s="333"/>
    </row>
    <row r="55" spans="1:7" x14ac:dyDescent="0.25">
      <c r="B55" s="506"/>
      <c r="C55" s="506"/>
      <c r="D55" s="506"/>
      <c r="E55" s="506"/>
      <c r="F55" s="506"/>
      <c r="G55" s="333"/>
    </row>
    <row r="56" spans="1:7" x14ac:dyDescent="0.25">
      <c r="B56" s="506"/>
      <c r="C56" s="506"/>
      <c r="D56" s="506"/>
      <c r="E56" s="506"/>
      <c r="F56" s="506"/>
      <c r="G56" s="333"/>
    </row>
    <row r="57" spans="1:7" x14ac:dyDescent="0.25">
      <c r="B57" s="506"/>
      <c r="C57" s="506"/>
      <c r="D57" s="506"/>
      <c r="E57" s="506"/>
      <c r="F57" s="506"/>
      <c r="G57" s="333"/>
    </row>
    <row r="58" spans="1:7" x14ac:dyDescent="0.25">
      <c r="B58" s="506"/>
      <c r="C58" s="506"/>
      <c r="D58" s="506"/>
      <c r="E58" s="506"/>
      <c r="F58" s="506"/>
      <c r="G58" s="333"/>
    </row>
    <row r="59" spans="1:7" x14ac:dyDescent="0.25">
      <c r="B59" s="506"/>
      <c r="C59" s="506"/>
      <c r="D59" s="506"/>
      <c r="E59" s="506"/>
      <c r="F59" s="506"/>
      <c r="G59" s="400"/>
    </row>
    <row r="60" spans="1:7" x14ac:dyDescent="0.25">
      <c r="B60" s="506"/>
      <c r="C60" s="506"/>
      <c r="D60" s="506"/>
      <c r="E60" s="506"/>
      <c r="F60" s="506"/>
      <c r="G60" s="400"/>
    </row>
    <row r="61" spans="1:7" x14ac:dyDescent="0.25">
      <c r="B61" s="506"/>
      <c r="C61" s="506"/>
      <c r="D61" s="506"/>
      <c r="E61" s="506"/>
      <c r="F61" s="506"/>
    </row>
    <row r="62" spans="1:7" x14ac:dyDescent="0.25">
      <c r="B62" s="400"/>
      <c r="C62" s="400"/>
      <c r="D62" s="400"/>
      <c r="E62" s="400"/>
    </row>
  </sheetData>
  <sheetProtection algorithmName="SHA-512" hashValue="46wi2m5Y08oq0O/J+Po4hYoUb/GEwtEBwtnRPR+JlR4VC7SpQ+b6RCh4c4t+EwWul/K33tIy4oKXoTns4FHysw==" saltValue="TnzwIfoIY4WQ70NxKK+0lg==" spinCount="100000" sheet="1" objects="1" scenarios="1"/>
  <mergeCells count="13">
    <mergeCell ref="B50:F61"/>
    <mergeCell ref="A3:B3"/>
    <mergeCell ref="F28:F29"/>
    <mergeCell ref="F24:F25"/>
    <mergeCell ref="G24:G25"/>
    <mergeCell ref="F19:F21"/>
    <mergeCell ref="G19:G21"/>
    <mergeCell ref="A17:B18"/>
    <mergeCell ref="A14:B15"/>
    <mergeCell ref="D41:D42"/>
    <mergeCell ref="C35:C36"/>
    <mergeCell ref="D35:D36"/>
    <mergeCell ref="G28:G29"/>
  </mergeCells>
  <phoneticPr fontId="0" type="noConversion"/>
  <conditionalFormatting sqref="C18">
    <cfRule type="cellIs" dxfId="33" priority="3" operator="lessThan">
      <formula>0</formula>
    </cfRule>
  </conditionalFormatting>
  <conditionalFormatting sqref="C37:D39">
    <cfRule type="cellIs" dxfId="32" priority="12" operator="greaterThan">
      <formula>0.4001</formula>
    </cfRule>
  </conditionalFormatting>
  <conditionalFormatting sqref="C40:D40 D46">
    <cfRule type="cellIs" dxfId="31" priority="4" operator="notEqual">
      <formula>0</formula>
    </cfRule>
  </conditionalFormatting>
  <conditionalFormatting sqref="D5 D22 D27 D32">
    <cfRule type="cellIs" dxfId="30" priority="23" stopIfTrue="1" operator="lessThan">
      <formula>0.14999</formula>
    </cfRule>
  </conditionalFormatting>
  <conditionalFormatting sqref="D5:D7 G5:G7 D10:D12 D15 G16 D21 D26 D31">
    <cfRule type="cellIs" dxfId="29" priority="5" stopIfTrue="1" operator="equal">
      <formula>" "</formula>
    </cfRule>
  </conditionalFormatting>
  <conditionalFormatting sqref="D6 D23 D28 D33">
    <cfRule type="cellIs" dxfId="28" priority="24" stopIfTrue="1" operator="lessThan">
      <formula>0.04999</formula>
    </cfRule>
  </conditionalFormatting>
  <conditionalFormatting sqref="D7">
    <cfRule type="cellIs" dxfId="27" priority="31" stopIfTrue="1" operator="lessThan">
      <formula>0.00999</formula>
    </cfRule>
  </conditionalFormatting>
  <conditionalFormatting sqref="D12">
    <cfRule type="cellIs" dxfId="26" priority="22" stopIfTrue="1" operator="lessThan">
      <formula>0.24999</formula>
    </cfRule>
  </conditionalFormatting>
  <conditionalFormatting sqref="D15">
    <cfRule type="cellIs" dxfId="25" priority="18" stopIfTrue="1" operator="greaterThan">
      <formula>0.05001</formula>
    </cfRule>
  </conditionalFormatting>
  <conditionalFormatting sqref="D21 D26 D31">
    <cfRule type="cellIs" dxfId="24" priority="6" stopIfTrue="1" operator="greaterThan">
      <formula>0.85001</formula>
    </cfRule>
  </conditionalFormatting>
  <conditionalFormatting sqref="D43">
    <cfRule type="cellIs" dxfId="23" priority="8" operator="greaterThan">
      <formula>0.3001</formula>
    </cfRule>
  </conditionalFormatting>
  <conditionalFormatting sqref="D44:D45">
    <cfRule type="cellIs" dxfId="22" priority="7" operator="greaterThan">
      <formula>0.3501</formula>
    </cfRule>
  </conditionalFormatting>
  <conditionalFormatting sqref="G5 D10 G16">
    <cfRule type="cellIs" dxfId="21" priority="10" stopIfTrue="1" operator="greaterThan">
      <formula>0.1001</formula>
    </cfRule>
  </conditionalFormatting>
  <conditionalFormatting sqref="G6:G7 D11">
    <cfRule type="cellIs" dxfId="20" priority="11" stopIfTrue="1" operator="greaterThan">
      <formula>0.75001</formula>
    </cfRule>
  </conditionalFormatting>
  <printOptions headings="1"/>
  <pageMargins left="0.75" right="0.75" top="0.51" bottom="0.21" header="0.28999999999999998" footer="0.5"/>
  <pageSetup scale="68" orientation="landscape" r:id="rId1"/>
  <headerFooter alignWithMargins="0">
    <oddHeader>&amp;C&amp;"Arial,Bold"Spending Requirements Review</oddHeader>
    <oddFooter>&amp;CPage &amp;P of &amp;N&amp;R&amp;6&amp;F&amp;A
Printed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39997558519241921"/>
    <pageSetUpPr fitToPage="1"/>
  </sheetPr>
  <dimension ref="A1:AO76"/>
  <sheetViews>
    <sheetView showGridLines="0" showZeros="0" zoomScale="95" zoomScaleNormal="95" zoomScaleSheetLayoutView="100" zoomScalePageLayoutView="90" workbookViewId="0">
      <pane xSplit="2" ySplit="5" topLeftCell="C6" activePane="bottomRight" state="frozen"/>
      <selection pane="topRight" activeCell="C1" sqref="C1"/>
      <selection pane="bottomLeft" activeCell="A6" sqref="A6"/>
      <selection pane="bottomRight" activeCell="C6" sqref="C6"/>
    </sheetView>
  </sheetViews>
  <sheetFormatPr defaultRowHeight="13.2" x14ac:dyDescent="0.25"/>
  <cols>
    <col min="1" max="1" width="7.6640625" customWidth="1"/>
    <col min="2" max="2" width="27" customWidth="1"/>
    <col min="3" max="11" width="14.6640625" style="15" customWidth="1"/>
    <col min="12" max="12" width="16.33203125" style="15" customWidth="1"/>
    <col min="13" max="13" width="15.33203125" style="15" customWidth="1"/>
    <col min="14" max="34" width="14.6640625" style="15" customWidth="1"/>
    <col min="35" max="35" width="16.6640625" style="15" customWidth="1"/>
    <col min="36" max="38" width="14.6640625" style="15" customWidth="1"/>
    <col min="39" max="39" width="16.6640625" style="15" customWidth="1"/>
    <col min="40" max="40" width="14.6640625" style="15" customWidth="1"/>
    <col min="41" max="41" width="2.6640625" style="15" customWidth="1"/>
  </cols>
  <sheetData>
    <row r="1" spans="1:41" x14ac:dyDescent="0.25">
      <c r="A1" s="9" t="s">
        <v>79</v>
      </c>
      <c r="B1" s="40">
        <f>Summary!H1</f>
        <v>0</v>
      </c>
      <c r="C1"/>
      <c r="D1" s="334"/>
      <c r="E1" s="334"/>
      <c r="F1" s="334"/>
      <c r="G1" s="334"/>
      <c r="H1" s="334"/>
      <c r="I1" s="334"/>
      <c r="J1" s="334"/>
      <c r="K1" s="334"/>
      <c r="L1" s="334"/>
      <c r="M1"/>
      <c r="N1"/>
      <c r="O1"/>
      <c r="P1"/>
      <c r="Q1"/>
      <c r="R1"/>
      <c r="S1"/>
      <c r="T1"/>
      <c r="U1"/>
      <c r="V1"/>
      <c r="W1"/>
      <c r="X1"/>
      <c r="Y1"/>
      <c r="Z1"/>
      <c r="AA1"/>
      <c r="AB1"/>
      <c r="AC1"/>
      <c r="AD1"/>
      <c r="AE1"/>
      <c r="AF1"/>
      <c r="AG1"/>
      <c r="AH1"/>
      <c r="AI1"/>
      <c r="AJ1"/>
      <c r="AK1"/>
      <c r="AL1"/>
      <c r="AM1"/>
      <c r="AN1" s="335"/>
      <c r="AO1" s="28"/>
    </row>
    <row r="2" spans="1:41" ht="13.8" thickBot="1" x14ac:dyDescent="0.3">
      <c r="A2" s="9"/>
      <c r="B2" s="40"/>
      <c r="C2" s="336" t="s">
        <v>213</v>
      </c>
      <c r="D2" s="337"/>
      <c r="E2" s="337"/>
      <c r="F2" s="337"/>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8"/>
      <c r="AG2" s="338"/>
      <c r="AH2" s="338"/>
      <c r="AI2" s="338"/>
      <c r="AJ2" s="338"/>
      <c r="AK2" s="338"/>
      <c r="AL2" s="338"/>
      <c r="AM2" s="338"/>
      <c r="AN2" s="339"/>
      <c r="AO2" s="28"/>
    </row>
    <row r="3" spans="1:41" ht="16.5" customHeight="1" thickBot="1" x14ac:dyDescent="0.35">
      <c r="A3" s="533" t="s">
        <v>118</v>
      </c>
      <c r="B3" s="534"/>
      <c r="C3" s="531" t="s">
        <v>22</v>
      </c>
      <c r="D3" s="532"/>
      <c r="E3" s="532"/>
      <c r="F3" s="532"/>
      <c r="G3" s="532"/>
      <c r="H3" s="531" t="s">
        <v>21</v>
      </c>
      <c r="I3" s="532"/>
      <c r="J3" s="532"/>
      <c r="K3" s="532"/>
      <c r="L3" s="532"/>
      <c r="M3" s="532"/>
      <c r="N3" s="532"/>
      <c r="O3" s="543"/>
      <c r="P3" s="531" t="s">
        <v>30</v>
      </c>
      <c r="Q3" s="532"/>
      <c r="R3" s="532"/>
      <c r="S3" s="532"/>
      <c r="T3" s="543"/>
      <c r="U3" s="531" t="s">
        <v>31</v>
      </c>
      <c r="V3" s="532"/>
      <c r="W3" s="532"/>
      <c r="X3" s="543"/>
      <c r="Y3" s="531" t="s">
        <v>261</v>
      </c>
      <c r="Z3" s="532"/>
      <c r="AA3" s="532"/>
      <c r="AB3" s="532"/>
      <c r="AC3" s="532"/>
      <c r="AD3" s="532"/>
      <c r="AE3" s="532"/>
      <c r="AF3" s="532"/>
      <c r="AG3" s="532"/>
      <c r="AH3" s="532"/>
      <c r="AI3" s="543"/>
      <c r="AJ3" s="432" t="s">
        <v>44</v>
      </c>
      <c r="AK3" s="531" t="s">
        <v>40</v>
      </c>
      <c r="AL3" s="543"/>
      <c r="AM3" s="433" t="s">
        <v>48</v>
      </c>
      <c r="AN3" s="434" t="s">
        <v>49</v>
      </c>
      <c r="AO3" s="37"/>
    </row>
    <row r="4" spans="1:41" s="3" customFormat="1" ht="50.25" customHeight="1" x14ac:dyDescent="0.25">
      <c r="A4" s="537" t="s">
        <v>0</v>
      </c>
      <c r="B4" s="538"/>
      <c r="C4" s="424" t="s">
        <v>18</v>
      </c>
      <c r="D4" s="425" t="s">
        <v>19</v>
      </c>
      <c r="E4" s="425" t="s">
        <v>20</v>
      </c>
      <c r="F4" s="425" t="s">
        <v>23</v>
      </c>
      <c r="G4" s="425" t="s">
        <v>24</v>
      </c>
      <c r="H4" s="471" t="s">
        <v>154</v>
      </c>
      <c r="I4" s="428" t="s">
        <v>134</v>
      </c>
      <c r="J4" s="428" t="s">
        <v>133</v>
      </c>
      <c r="K4" s="424" t="s">
        <v>155</v>
      </c>
      <c r="L4" s="425" t="s">
        <v>130</v>
      </c>
      <c r="M4" s="422" t="s">
        <v>132</v>
      </c>
      <c r="N4" s="422" t="s">
        <v>10</v>
      </c>
      <c r="O4" s="423" t="s">
        <v>112</v>
      </c>
      <c r="P4" s="424" t="s">
        <v>111</v>
      </c>
      <c r="Q4" s="425" t="s">
        <v>11</v>
      </c>
      <c r="R4" s="422" t="s">
        <v>283</v>
      </c>
      <c r="S4" s="425" t="s">
        <v>157</v>
      </c>
      <c r="T4" s="429" t="s">
        <v>257</v>
      </c>
      <c r="U4" s="424" t="s">
        <v>275</v>
      </c>
      <c r="V4" s="425" t="s">
        <v>158</v>
      </c>
      <c r="W4" s="462" t="s">
        <v>214</v>
      </c>
      <c r="X4" s="428" t="s">
        <v>232</v>
      </c>
      <c r="Y4" s="424" t="s">
        <v>263</v>
      </c>
      <c r="Z4" s="424" t="s">
        <v>264</v>
      </c>
      <c r="AA4" s="428" t="s">
        <v>267</v>
      </c>
      <c r="AB4" s="428" t="s">
        <v>35</v>
      </c>
      <c r="AC4" s="425" t="s">
        <v>36</v>
      </c>
      <c r="AD4" s="425" t="s">
        <v>32</v>
      </c>
      <c r="AE4" s="425" t="s">
        <v>43</v>
      </c>
      <c r="AF4" s="425" t="s">
        <v>262</v>
      </c>
      <c r="AG4" s="462" t="s">
        <v>25</v>
      </c>
      <c r="AH4" s="428" t="s">
        <v>38</v>
      </c>
      <c r="AI4" s="423" t="s">
        <v>39</v>
      </c>
      <c r="AJ4" s="430" t="s">
        <v>45</v>
      </c>
      <c r="AK4" s="424" t="s">
        <v>42</v>
      </c>
      <c r="AL4" s="423" t="s">
        <v>41</v>
      </c>
      <c r="AM4" s="429" t="s">
        <v>37</v>
      </c>
      <c r="AN4" s="431" t="s">
        <v>47</v>
      </c>
      <c r="AO4" s="38"/>
    </row>
    <row r="5" spans="1:41" s="1" customFormat="1" ht="24" customHeight="1" x14ac:dyDescent="0.25">
      <c r="A5" s="4" t="s">
        <v>1</v>
      </c>
      <c r="B5" s="175"/>
      <c r="C5" s="21"/>
      <c r="D5" s="20"/>
      <c r="E5" s="20"/>
      <c r="F5" s="20"/>
      <c r="G5" s="20"/>
      <c r="H5" s="21"/>
      <c r="I5" s="120"/>
      <c r="J5" s="120"/>
      <c r="K5" s="120"/>
      <c r="L5" s="20"/>
      <c r="M5" s="57"/>
      <c r="N5" s="57"/>
      <c r="O5" s="22"/>
      <c r="P5" s="21"/>
      <c r="Q5" s="20"/>
      <c r="R5" s="57"/>
      <c r="S5" s="173"/>
      <c r="T5" s="173"/>
      <c r="U5" s="21"/>
      <c r="V5" s="20"/>
      <c r="W5" s="240"/>
      <c r="X5" s="20"/>
      <c r="Y5" s="21"/>
      <c r="Z5" s="120"/>
      <c r="AA5" s="120"/>
      <c r="AB5" s="120"/>
      <c r="AC5" s="20"/>
      <c r="AD5" s="20"/>
      <c r="AE5" s="20"/>
      <c r="AF5" s="20"/>
      <c r="AG5" s="20"/>
      <c r="AH5" s="120"/>
      <c r="AI5" s="22"/>
      <c r="AJ5" s="59"/>
      <c r="AK5" s="21"/>
      <c r="AL5" s="22"/>
      <c r="AM5" s="240"/>
      <c r="AN5" s="24"/>
      <c r="AO5" s="8"/>
    </row>
    <row r="6" spans="1:41" s="1" customFormat="1" x14ac:dyDescent="0.25">
      <c r="A6" s="343"/>
      <c r="B6" s="175" t="s">
        <v>2</v>
      </c>
      <c r="C6" s="35"/>
      <c r="D6" s="202"/>
      <c r="E6" s="36"/>
      <c r="F6" s="36"/>
      <c r="G6" s="36"/>
      <c r="H6" s="35"/>
      <c r="I6" s="122"/>
      <c r="J6" s="121"/>
      <c r="K6" s="122"/>
      <c r="L6" s="36"/>
      <c r="M6" s="71"/>
      <c r="N6" s="71"/>
      <c r="O6" s="34"/>
      <c r="P6" s="12"/>
      <c r="Q6" s="2"/>
      <c r="R6" s="58"/>
      <c r="S6" s="130"/>
      <c r="T6" s="139"/>
      <c r="U6" s="35"/>
      <c r="V6" s="36"/>
      <c r="W6" s="36"/>
      <c r="X6" s="121"/>
      <c r="Y6" s="35"/>
      <c r="Z6" s="121"/>
      <c r="AA6" s="121"/>
      <c r="AB6" s="121"/>
      <c r="AC6" s="36"/>
      <c r="AD6" s="115"/>
      <c r="AE6" s="36"/>
      <c r="AF6" s="36"/>
      <c r="AG6" s="36"/>
      <c r="AH6" s="121"/>
      <c r="AI6" s="34"/>
      <c r="AJ6" s="60"/>
      <c r="AK6" s="35"/>
      <c r="AL6" s="34"/>
      <c r="AM6" s="241"/>
      <c r="AN6" s="10">
        <f t="shared" ref="AN6:AN11" si="0">SUM(C6:AM6)</f>
        <v>0</v>
      </c>
      <c r="AO6" s="8"/>
    </row>
    <row r="7" spans="1:41" s="1" customFormat="1" x14ac:dyDescent="0.25">
      <c r="A7" s="343"/>
      <c r="B7" s="175" t="s">
        <v>3</v>
      </c>
      <c r="C7" s="12"/>
      <c r="D7" s="2"/>
      <c r="E7" s="2"/>
      <c r="F7" s="2"/>
      <c r="G7" s="2"/>
      <c r="H7" s="12"/>
      <c r="I7" s="122"/>
      <c r="J7" s="122"/>
      <c r="K7" s="122"/>
      <c r="L7" s="2"/>
      <c r="M7" s="58"/>
      <c r="N7" s="58"/>
      <c r="O7" s="13"/>
      <c r="P7" s="35"/>
      <c r="Q7" s="2"/>
      <c r="R7" s="58"/>
      <c r="S7" s="133"/>
      <c r="T7" s="133"/>
      <c r="U7" s="12"/>
      <c r="V7" s="2"/>
      <c r="W7" s="2"/>
      <c r="X7" s="122"/>
      <c r="Y7" s="12"/>
      <c r="Z7" s="122"/>
      <c r="AA7" s="122"/>
      <c r="AB7" s="122"/>
      <c r="AC7" s="2"/>
      <c r="AD7" s="2"/>
      <c r="AE7" s="2"/>
      <c r="AF7" s="2"/>
      <c r="AG7" s="2"/>
      <c r="AH7" s="122"/>
      <c r="AI7" s="13"/>
      <c r="AJ7" s="61"/>
      <c r="AK7" s="12"/>
      <c r="AL7" s="13"/>
      <c r="AM7" s="241"/>
      <c r="AN7" s="10">
        <f t="shared" si="0"/>
        <v>0</v>
      </c>
      <c r="AO7" s="8"/>
    </row>
    <row r="8" spans="1:41" s="1" customFormat="1" x14ac:dyDescent="0.25">
      <c r="A8" s="343"/>
      <c r="B8" s="175" t="s">
        <v>4</v>
      </c>
      <c r="C8" s="12"/>
      <c r="D8" s="2"/>
      <c r="E8" s="2"/>
      <c r="F8" s="2"/>
      <c r="G8" s="2"/>
      <c r="H8" s="12"/>
      <c r="I8" s="122"/>
      <c r="J8" s="122"/>
      <c r="K8" s="122"/>
      <c r="L8" s="2"/>
      <c r="M8" s="58"/>
      <c r="N8" s="58"/>
      <c r="O8" s="13"/>
      <c r="P8" s="12"/>
      <c r="Q8" s="36"/>
      <c r="R8" s="58"/>
      <c r="S8" s="133"/>
      <c r="T8" s="133"/>
      <c r="U8" s="12"/>
      <c r="V8" s="2"/>
      <c r="W8" s="2"/>
      <c r="X8" s="122"/>
      <c r="Y8" s="12"/>
      <c r="Z8" s="122"/>
      <c r="AA8" s="122"/>
      <c r="AB8" s="122"/>
      <c r="AC8" s="2"/>
      <c r="AD8" s="2"/>
      <c r="AE8" s="2"/>
      <c r="AF8" s="2"/>
      <c r="AG8" s="2"/>
      <c r="AH8" s="122"/>
      <c r="AI8" s="13"/>
      <c r="AJ8" s="61"/>
      <c r="AK8" s="12"/>
      <c r="AL8" s="13"/>
      <c r="AM8" s="241"/>
      <c r="AN8" s="10">
        <f t="shared" si="0"/>
        <v>0</v>
      </c>
      <c r="AO8" s="8"/>
    </row>
    <row r="9" spans="1:41" s="1" customFormat="1" x14ac:dyDescent="0.25">
      <c r="A9" s="343"/>
      <c r="B9" s="175" t="s">
        <v>5</v>
      </c>
      <c r="C9" s="12"/>
      <c r="D9" s="2"/>
      <c r="E9" s="2"/>
      <c r="F9" s="2"/>
      <c r="G9" s="2"/>
      <c r="H9" s="12"/>
      <c r="I9" s="122"/>
      <c r="J9" s="121"/>
      <c r="K9" s="122"/>
      <c r="L9" s="2"/>
      <c r="M9" s="58"/>
      <c r="N9" s="58"/>
      <c r="O9" s="13"/>
      <c r="P9" s="12"/>
      <c r="Q9" s="2"/>
      <c r="R9" s="58"/>
      <c r="S9" s="130"/>
      <c r="T9" s="139"/>
      <c r="U9" s="137"/>
      <c r="V9" s="36"/>
      <c r="W9" s="36"/>
      <c r="X9" s="122"/>
      <c r="Y9" s="12"/>
      <c r="Z9" s="122"/>
      <c r="AA9" s="122"/>
      <c r="AB9" s="122"/>
      <c r="AC9" s="2"/>
      <c r="AD9" s="116"/>
      <c r="AE9" s="2"/>
      <c r="AF9" s="2"/>
      <c r="AG9" s="2"/>
      <c r="AH9" s="122"/>
      <c r="AI9" s="13"/>
      <c r="AJ9" s="61"/>
      <c r="AK9" s="12"/>
      <c r="AL9" s="13"/>
      <c r="AM9" s="242"/>
      <c r="AN9" s="10">
        <f t="shared" si="0"/>
        <v>0</v>
      </c>
      <c r="AO9" s="8"/>
    </row>
    <row r="10" spans="1:41" s="1" customFormat="1" x14ac:dyDescent="0.25">
      <c r="A10" s="343"/>
      <c r="B10" s="175" t="s">
        <v>15</v>
      </c>
      <c r="C10" s="12"/>
      <c r="D10" s="2"/>
      <c r="E10" s="2"/>
      <c r="F10" s="2"/>
      <c r="G10" s="2"/>
      <c r="H10" s="12"/>
      <c r="I10" s="122"/>
      <c r="J10" s="122"/>
      <c r="K10" s="122"/>
      <c r="L10" s="2"/>
      <c r="M10" s="58"/>
      <c r="N10" s="58"/>
      <c r="O10" s="13"/>
      <c r="P10" s="12"/>
      <c r="Q10" s="2"/>
      <c r="R10" s="58"/>
      <c r="S10" s="130"/>
      <c r="T10" s="139"/>
      <c r="U10" s="12"/>
      <c r="V10" s="2"/>
      <c r="W10" s="2"/>
      <c r="X10" s="122"/>
      <c r="Y10" s="12"/>
      <c r="Z10" s="122"/>
      <c r="AA10" s="122"/>
      <c r="AB10" s="122"/>
      <c r="AC10" s="2"/>
      <c r="AD10" s="2"/>
      <c r="AE10" s="2"/>
      <c r="AF10" s="2"/>
      <c r="AG10" s="2"/>
      <c r="AH10" s="122"/>
      <c r="AI10" s="13"/>
      <c r="AJ10" s="61"/>
      <c r="AK10" s="12"/>
      <c r="AL10" s="34"/>
      <c r="AM10" s="242"/>
      <c r="AN10" s="10">
        <f t="shared" si="0"/>
        <v>0</v>
      </c>
      <c r="AO10" s="8"/>
    </row>
    <row r="11" spans="1:41" s="1" customFormat="1" x14ac:dyDescent="0.25">
      <c r="A11" s="343"/>
      <c r="B11" s="175" t="s">
        <v>16</v>
      </c>
      <c r="C11" s="12"/>
      <c r="D11" s="2"/>
      <c r="E11" s="2"/>
      <c r="F11" s="2"/>
      <c r="G11" s="2"/>
      <c r="H11" s="12"/>
      <c r="I11" s="122"/>
      <c r="J11" s="122"/>
      <c r="K11" s="122"/>
      <c r="L11" s="2"/>
      <c r="M11" s="58"/>
      <c r="N11" s="58"/>
      <c r="O11" s="13"/>
      <c r="P11" s="12"/>
      <c r="Q11" s="2"/>
      <c r="R11" s="58"/>
      <c r="S11" s="130"/>
      <c r="T11" s="139"/>
      <c r="U11" s="12"/>
      <c r="V11" s="2"/>
      <c r="W11" s="2"/>
      <c r="X11" s="122"/>
      <c r="Y11" s="12"/>
      <c r="Z11" s="122"/>
      <c r="AA11" s="122"/>
      <c r="AB11" s="122"/>
      <c r="AC11" s="2"/>
      <c r="AD11" s="2"/>
      <c r="AE11" s="2"/>
      <c r="AF11" s="2"/>
      <c r="AG11" s="2"/>
      <c r="AH11" s="122"/>
      <c r="AI11" s="13"/>
      <c r="AJ11" s="61"/>
      <c r="AK11" s="35"/>
      <c r="AL11" s="34"/>
      <c r="AM11" s="242"/>
      <c r="AN11" s="10">
        <f t="shared" si="0"/>
        <v>0</v>
      </c>
      <c r="AO11" s="8"/>
    </row>
    <row r="12" spans="1:41" s="1" customFormat="1" x14ac:dyDescent="0.25">
      <c r="A12" s="4" t="s">
        <v>99</v>
      </c>
      <c r="B12" s="175"/>
      <c r="C12" s="21"/>
      <c r="D12" s="20"/>
      <c r="E12" s="20"/>
      <c r="F12" s="20"/>
      <c r="G12" s="20"/>
      <c r="H12" s="21"/>
      <c r="I12" s="120"/>
      <c r="J12" s="120"/>
      <c r="K12" s="120"/>
      <c r="L12" s="20"/>
      <c r="M12" s="57"/>
      <c r="N12" s="57"/>
      <c r="O12" s="22"/>
      <c r="P12" s="21"/>
      <c r="Q12" s="20"/>
      <c r="R12" s="57"/>
      <c r="S12" s="173"/>
      <c r="T12" s="173"/>
      <c r="U12" s="21"/>
      <c r="V12" s="20"/>
      <c r="W12" s="240"/>
      <c r="X12" s="20"/>
      <c r="Y12" s="21"/>
      <c r="Z12" s="120"/>
      <c r="AA12" s="120"/>
      <c r="AB12" s="120"/>
      <c r="AC12" s="20"/>
      <c r="AD12" s="20"/>
      <c r="AE12" s="20"/>
      <c r="AF12" s="20"/>
      <c r="AG12" s="20"/>
      <c r="AH12" s="120"/>
      <c r="AI12" s="22"/>
      <c r="AJ12" s="59"/>
      <c r="AK12" s="21"/>
      <c r="AL12" s="22"/>
      <c r="AM12" s="240"/>
      <c r="AN12" s="24"/>
      <c r="AO12" s="8"/>
    </row>
    <row r="13" spans="1:41" s="1" customFormat="1" x14ac:dyDescent="0.25">
      <c r="A13" s="343"/>
      <c r="B13" s="175" t="s">
        <v>104</v>
      </c>
      <c r="C13" s="35"/>
      <c r="D13" s="36"/>
      <c r="E13" s="36"/>
      <c r="F13" s="36"/>
      <c r="G13" s="36"/>
      <c r="H13" s="35"/>
      <c r="I13" s="121"/>
      <c r="J13" s="121"/>
      <c r="K13" s="121"/>
      <c r="L13" s="36"/>
      <c r="M13" s="71"/>
      <c r="N13" s="71"/>
      <c r="O13" s="34"/>
      <c r="P13" s="35"/>
      <c r="Q13" s="36"/>
      <c r="R13" s="58"/>
      <c r="S13" s="130"/>
      <c r="T13" s="139"/>
      <c r="U13" s="35"/>
      <c r="V13" s="36"/>
      <c r="W13" s="36"/>
      <c r="X13" s="121"/>
      <c r="Y13" s="35"/>
      <c r="Z13" s="121"/>
      <c r="AA13" s="121"/>
      <c r="AB13" s="121"/>
      <c r="AC13" s="36"/>
      <c r="AD13" s="36"/>
      <c r="AE13" s="36"/>
      <c r="AF13" s="36"/>
      <c r="AG13" s="36"/>
      <c r="AH13" s="121"/>
      <c r="AI13" s="34"/>
      <c r="AJ13" s="60"/>
      <c r="AK13" s="35"/>
      <c r="AL13" s="34"/>
      <c r="AM13" s="242"/>
      <c r="AN13" s="10">
        <f>SUM(C13:AM13)</f>
        <v>0</v>
      </c>
      <c r="AO13" s="8"/>
    </row>
    <row r="14" spans="1:41" s="1" customFormat="1" x14ac:dyDescent="0.25">
      <c r="A14" s="343"/>
      <c r="B14" s="175" t="s">
        <v>7</v>
      </c>
      <c r="C14" s="35"/>
      <c r="D14" s="36"/>
      <c r="E14" s="36"/>
      <c r="F14" s="36"/>
      <c r="G14" s="36"/>
      <c r="H14" s="35"/>
      <c r="I14" s="121"/>
      <c r="J14" s="121"/>
      <c r="K14" s="121"/>
      <c r="L14" s="36"/>
      <c r="M14" s="71"/>
      <c r="N14" s="71"/>
      <c r="O14" s="34"/>
      <c r="P14" s="35"/>
      <c r="Q14" s="36"/>
      <c r="R14" s="71"/>
      <c r="S14" s="133"/>
      <c r="T14" s="389"/>
      <c r="U14" s="35"/>
      <c r="V14" s="36"/>
      <c r="W14" s="36"/>
      <c r="X14" s="121"/>
      <c r="Y14" s="35"/>
      <c r="Z14" s="121"/>
      <c r="AA14" s="121"/>
      <c r="AB14" s="121"/>
      <c r="AC14" s="36"/>
      <c r="AD14" s="36"/>
      <c r="AE14" s="36"/>
      <c r="AF14" s="36"/>
      <c r="AG14" s="36"/>
      <c r="AH14" s="121"/>
      <c r="AI14" s="34"/>
      <c r="AJ14" s="60"/>
      <c r="AK14" s="35"/>
      <c r="AL14" s="34"/>
      <c r="AM14" s="241"/>
      <c r="AN14" s="10">
        <f>SUM(C14:AM14)</f>
        <v>0</v>
      </c>
      <c r="AO14" s="8"/>
    </row>
    <row r="15" spans="1:41" s="1" customFormat="1" x14ac:dyDescent="0.25">
      <c r="A15" s="343"/>
      <c r="B15" s="114" t="s">
        <v>297</v>
      </c>
      <c r="C15" s="35"/>
      <c r="D15" s="36"/>
      <c r="E15" s="36"/>
      <c r="F15" s="36"/>
      <c r="G15" s="36"/>
      <c r="H15" s="101"/>
      <c r="I15" s="121"/>
      <c r="J15" s="122"/>
      <c r="K15" s="122"/>
      <c r="L15" s="2"/>
      <c r="M15" s="58"/>
      <c r="N15" s="71"/>
      <c r="O15" s="34"/>
      <c r="P15" s="12"/>
      <c r="Q15" s="2"/>
      <c r="R15" s="71"/>
      <c r="S15" s="133"/>
      <c r="T15" s="389"/>
      <c r="U15" s="35"/>
      <c r="V15" s="36"/>
      <c r="W15" s="36"/>
      <c r="X15" s="121"/>
      <c r="Y15" s="35"/>
      <c r="Z15" s="121"/>
      <c r="AA15" s="121"/>
      <c r="AB15" s="121"/>
      <c r="AC15" s="36"/>
      <c r="AD15" s="36"/>
      <c r="AE15" s="36"/>
      <c r="AF15" s="2"/>
      <c r="AG15" s="36"/>
      <c r="AH15" s="121"/>
      <c r="AI15" s="34"/>
      <c r="AJ15" s="61"/>
      <c r="AK15" s="12"/>
      <c r="AL15" s="13"/>
      <c r="AM15" s="242"/>
      <c r="AN15" s="10">
        <f>SUM(C15:AM15)</f>
        <v>0</v>
      </c>
      <c r="AO15" s="8"/>
    </row>
    <row r="16" spans="1:41" s="1" customFormat="1" x14ac:dyDescent="0.25">
      <c r="A16" s="4" t="s">
        <v>8</v>
      </c>
      <c r="B16" s="175"/>
      <c r="C16" s="25"/>
      <c r="D16" s="20"/>
      <c r="E16" s="20"/>
      <c r="F16" s="20"/>
      <c r="G16" s="20"/>
      <c r="H16" s="46"/>
      <c r="I16" s="123"/>
      <c r="J16" s="123"/>
      <c r="K16" s="123"/>
      <c r="L16" s="20"/>
      <c r="M16" s="57"/>
      <c r="N16" s="57"/>
      <c r="O16" s="22"/>
      <c r="P16" s="21"/>
      <c r="Q16" s="20"/>
      <c r="R16" s="57"/>
      <c r="S16" s="173"/>
      <c r="T16" s="173"/>
      <c r="U16" s="21"/>
      <c r="V16" s="20"/>
      <c r="W16" s="240"/>
      <c r="X16" s="20"/>
      <c r="Y16" s="21"/>
      <c r="Z16" s="120"/>
      <c r="AA16" s="120"/>
      <c r="AB16" s="120"/>
      <c r="AC16" s="20"/>
      <c r="AD16" s="20"/>
      <c r="AE16" s="20"/>
      <c r="AF16" s="20"/>
      <c r="AG16" s="20"/>
      <c r="AH16" s="120"/>
      <c r="AI16" s="22"/>
      <c r="AJ16" s="59"/>
      <c r="AK16" s="46"/>
      <c r="AL16" s="22"/>
      <c r="AM16" s="240"/>
      <c r="AN16" s="24"/>
      <c r="AO16" s="8"/>
    </row>
    <row r="17" spans="1:41" s="1" customFormat="1" x14ac:dyDescent="0.25">
      <c r="A17" s="343"/>
      <c r="B17" s="175" t="s">
        <v>129</v>
      </c>
      <c r="C17" s="100"/>
      <c r="D17" s="2"/>
      <c r="E17" s="2"/>
      <c r="F17" s="2"/>
      <c r="G17" s="2"/>
      <c r="H17" s="101"/>
      <c r="I17" s="124"/>
      <c r="J17" s="124"/>
      <c r="K17" s="124"/>
      <c r="L17" s="2"/>
      <c r="M17" s="58"/>
      <c r="N17" s="58"/>
      <c r="O17" s="13"/>
      <c r="P17" s="12"/>
      <c r="Q17" s="2"/>
      <c r="R17" s="58"/>
      <c r="S17" s="130"/>
      <c r="T17" s="139"/>
      <c r="U17" s="12"/>
      <c r="V17" s="2"/>
      <c r="W17" s="2"/>
      <c r="X17" s="122"/>
      <c r="Y17" s="12"/>
      <c r="Z17" s="122"/>
      <c r="AA17" s="122"/>
      <c r="AB17" s="122"/>
      <c r="AC17" s="2"/>
      <c r="AD17" s="2"/>
      <c r="AE17" s="2"/>
      <c r="AF17" s="2"/>
      <c r="AG17" s="2"/>
      <c r="AH17" s="122"/>
      <c r="AI17" s="13"/>
      <c r="AJ17" s="61"/>
      <c r="AK17" s="101"/>
      <c r="AL17" s="34"/>
      <c r="AM17" s="242"/>
      <c r="AN17" s="10">
        <f>SUM(C17:AM17)</f>
        <v>0</v>
      </c>
      <c r="AO17" s="8"/>
    </row>
    <row r="18" spans="1:41" s="1" customFormat="1" x14ac:dyDescent="0.25">
      <c r="A18" s="343"/>
      <c r="B18" s="114" t="s">
        <v>151</v>
      </c>
      <c r="C18" s="35"/>
      <c r="D18" s="36"/>
      <c r="E18" s="36"/>
      <c r="F18" s="36"/>
      <c r="G18" s="36"/>
      <c r="H18" s="35"/>
      <c r="I18" s="121"/>
      <c r="J18" s="121"/>
      <c r="K18" s="121"/>
      <c r="L18" s="36"/>
      <c r="M18" s="71"/>
      <c r="N18" s="71"/>
      <c r="O18" s="34"/>
      <c r="P18" s="35"/>
      <c r="Q18" s="36"/>
      <c r="R18" s="71"/>
      <c r="S18" s="133"/>
      <c r="T18" s="389"/>
      <c r="U18" s="35"/>
      <c r="V18" s="36"/>
      <c r="W18" s="36"/>
      <c r="X18" s="121"/>
      <c r="Y18" s="35"/>
      <c r="Z18" s="121"/>
      <c r="AA18" s="121"/>
      <c r="AB18" s="121"/>
      <c r="AC18" s="36"/>
      <c r="AD18" s="36"/>
      <c r="AE18" s="36"/>
      <c r="AF18" s="36"/>
      <c r="AG18" s="36"/>
      <c r="AH18" s="121"/>
      <c r="AI18" s="34"/>
      <c r="AJ18" s="60"/>
      <c r="AK18" s="35"/>
      <c r="AL18" s="34"/>
      <c r="AM18" s="241"/>
      <c r="AN18" s="10">
        <f>SUM(C18:AM18)</f>
        <v>0</v>
      </c>
      <c r="AO18" s="8"/>
    </row>
    <row r="19" spans="1:41" s="1" customFormat="1" x14ac:dyDescent="0.25">
      <c r="A19" s="343"/>
      <c r="B19" s="175" t="s">
        <v>123</v>
      </c>
      <c r="C19" s="12"/>
      <c r="D19" s="2"/>
      <c r="E19" s="2"/>
      <c r="F19" s="2"/>
      <c r="G19" s="2"/>
      <c r="H19" s="12"/>
      <c r="I19" s="122"/>
      <c r="J19" s="122"/>
      <c r="K19" s="122"/>
      <c r="L19" s="2"/>
      <c r="M19" s="58"/>
      <c r="N19" s="58"/>
      <c r="O19" s="13"/>
      <c r="P19" s="35"/>
      <c r="Q19" s="36"/>
      <c r="R19" s="58"/>
      <c r="S19" s="2"/>
      <c r="T19" s="122"/>
      <c r="U19" s="12"/>
      <c r="V19" s="2"/>
      <c r="W19" s="2"/>
      <c r="X19" s="122"/>
      <c r="Y19" s="12"/>
      <c r="Z19" s="122"/>
      <c r="AA19" s="122"/>
      <c r="AB19" s="122"/>
      <c r="AC19" s="2"/>
      <c r="AD19" s="2"/>
      <c r="AE19" s="2"/>
      <c r="AF19" s="2"/>
      <c r="AG19" s="2"/>
      <c r="AH19" s="122"/>
      <c r="AI19" s="13"/>
      <c r="AJ19" s="61"/>
      <c r="AK19" s="12"/>
      <c r="AL19" s="13"/>
      <c r="AM19" s="242"/>
      <c r="AN19" s="10">
        <f>SUM(C19:AM19)</f>
        <v>0</v>
      </c>
      <c r="AO19" s="8"/>
    </row>
    <row r="20" spans="1:41" s="1" customFormat="1" x14ac:dyDescent="0.25">
      <c r="A20" s="4" t="s">
        <v>9</v>
      </c>
      <c r="B20" s="175"/>
      <c r="C20" s="21"/>
      <c r="D20" s="20"/>
      <c r="E20" s="20"/>
      <c r="F20" s="20"/>
      <c r="G20" s="20"/>
      <c r="H20" s="21"/>
      <c r="I20" s="120"/>
      <c r="J20" s="120"/>
      <c r="K20" s="120"/>
      <c r="L20" s="20"/>
      <c r="M20" s="57"/>
      <c r="N20" s="57"/>
      <c r="O20" s="22"/>
      <c r="P20" s="21"/>
      <c r="Q20" s="20"/>
      <c r="R20" s="57"/>
      <c r="S20" s="173"/>
      <c r="T20" s="173"/>
      <c r="U20" s="21"/>
      <c r="V20" s="20"/>
      <c r="W20" s="240"/>
      <c r="X20" s="20"/>
      <c r="Y20" s="21"/>
      <c r="Z20" s="120"/>
      <c r="AA20" s="120"/>
      <c r="AB20" s="120"/>
      <c r="AC20" s="20"/>
      <c r="AD20" s="20"/>
      <c r="AE20" s="20"/>
      <c r="AF20" s="20"/>
      <c r="AG20" s="20"/>
      <c r="AH20" s="120"/>
      <c r="AI20" s="22"/>
      <c r="AJ20" s="59"/>
      <c r="AK20" s="21"/>
      <c r="AL20" s="22"/>
      <c r="AM20" s="240"/>
      <c r="AN20" s="24"/>
      <c r="AO20" s="8"/>
    </row>
    <row r="21" spans="1:41" s="1" customFormat="1" x14ac:dyDescent="0.25">
      <c r="A21" s="343"/>
      <c r="B21" s="114" t="s">
        <v>152</v>
      </c>
      <c r="C21" s="35"/>
      <c r="D21" s="36"/>
      <c r="E21" s="36"/>
      <c r="F21" s="36"/>
      <c r="G21" s="36"/>
      <c r="H21" s="35"/>
      <c r="I21" s="122"/>
      <c r="J21" s="121"/>
      <c r="K21" s="122"/>
      <c r="L21" s="36"/>
      <c r="M21" s="71"/>
      <c r="N21" s="71"/>
      <c r="O21" s="34"/>
      <c r="P21" s="35"/>
      <c r="Q21" s="36"/>
      <c r="R21" s="71"/>
      <c r="S21" s="36"/>
      <c r="T21" s="241"/>
      <c r="U21" s="35"/>
      <c r="V21" s="36"/>
      <c r="W21" s="36"/>
      <c r="X21" s="121"/>
      <c r="Y21" s="35"/>
      <c r="Z21" s="121"/>
      <c r="AA21" s="121"/>
      <c r="AB21" s="121"/>
      <c r="AC21" s="36"/>
      <c r="AD21" s="36"/>
      <c r="AE21" s="36"/>
      <c r="AF21" s="36"/>
      <c r="AG21" s="36"/>
      <c r="AH21" s="121"/>
      <c r="AI21" s="34"/>
      <c r="AJ21" s="60"/>
      <c r="AK21" s="35"/>
      <c r="AL21" s="34"/>
      <c r="AM21" s="241"/>
      <c r="AN21" s="10">
        <f t="shared" ref="AN21:AN31" si="1">SUM(C21:AM21)</f>
        <v>0</v>
      </c>
      <c r="AO21" s="8"/>
    </row>
    <row r="22" spans="1:41" s="1" customFormat="1" x14ac:dyDescent="0.25">
      <c r="A22" s="343"/>
      <c r="B22" s="175" t="s">
        <v>97</v>
      </c>
      <c r="C22" s="35"/>
      <c r="D22" s="36"/>
      <c r="E22" s="36"/>
      <c r="F22" s="36"/>
      <c r="G22" s="36"/>
      <c r="H22" s="12"/>
      <c r="I22" s="122"/>
      <c r="J22" s="122"/>
      <c r="K22" s="122"/>
      <c r="L22" s="2"/>
      <c r="M22" s="58"/>
      <c r="N22" s="58"/>
      <c r="O22" s="13"/>
      <c r="P22" s="12"/>
      <c r="Q22" s="2"/>
      <c r="R22" s="58"/>
      <c r="S22" s="2"/>
      <c r="T22" s="242"/>
      <c r="U22" s="12"/>
      <c r="V22" s="2"/>
      <c r="W22" s="2"/>
      <c r="X22" s="122"/>
      <c r="Y22" s="12"/>
      <c r="Z22" s="122"/>
      <c r="AA22" s="122"/>
      <c r="AB22" s="122"/>
      <c r="AC22" s="2"/>
      <c r="AD22" s="2"/>
      <c r="AE22" s="36"/>
      <c r="AF22" s="2"/>
      <c r="AG22" s="2"/>
      <c r="AH22" s="122"/>
      <c r="AI22" s="13"/>
      <c r="AJ22" s="61"/>
      <c r="AK22" s="12"/>
      <c r="AL22" s="13"/>
      <c r="AM22" s="242"/>
      <c r="AN22" s="10">
        <f t="shared" si="1"/>
        <v>0</v>
      </c>
      <c r="AO22" s="8"/>
    </row>
    <row r="23" spans="1:41" s="1" customFormat="1" x14ac:dyDescent="0.25">
      <c r="A23" s="343"/>
      <c r="B23" s="175" t="s">
        <v>10</v>
      </c>
      <c r="C23" s="12"/>
      <c r="D23" s="2"/>
      <c r="E23" s="2"/>
      <c r="F23" s="2"/>
      <c r="G23" s="2"/>
      <c r="H23" s="12"/>
      <c r="I23" s="122"/>
      <c r="J23" s="122"/>
      <c r="K23" s="122"/>
      <c r="L23" s="2"/>
      <c r="M23" s="58"/>
      <c r="N23" s="71"/>
      <c r="O23" s="34"/>
      <c r="P23" s="12"/>
      <c r="Q23" s="2"/>
      <c r="R23" s="58"/>
      <c r="S23" s="2"/>
      <c r="T23" s="242"/>
      <c r="U23" s="12"/>
      <c r="V23" s="2"/>
      <c r="W23" s="2"/>
      <c r="X23" s="122"/>
      <c r="Y23" s="12"/>
      <c r="Z23" s="122"/>
      <c r="AA23" s="122"/>
      <c r="AB23" s="122"/>
      <c r="AC23" s="2"/>
      <c r="AD23" s="2"/>
      <c r="AE23" s="2"/>
      <c r="AF23" s="2"/>
      <c r="AG23" s="2"/>
      <c r="AH23" s="122"/>
      <c r="AI23" s="13"/>
      <c r="AJ23" s="61"/>
      <c r="AK23" s="12"/>
      <c r="AL23" s="13"/>
      <c r="AM23" s="242"/>
      <c r="AN23" s="10">
        <f t="shared" si="1"/>
        <v>0</v>
      </c>
      <c r="AO23" s="8"/>
    </row>
    <row r="24" spans="1:41" s="1" customFormat="1" x14ac:dyDescent="0.25">
      <c r="A24" s="343"/>
      <c r="B24" s="175" t="s">
        <v>11</v>
      </c>
      <c r="C24" s="12"/>
      <c r="D24" s="2"/>
      <c r="E24" s="2"/>
      <c r="F24" s="2"/>
      <c r="G24" s="2"/>
      <c r="H24" s="12"/>
      <c r="I24" s="122"/>
      <c r="J24" s="122"/>
      <c r="K24" s="122"/>
      <c r="L24" s="2"/>
      <c r="M24" s="58"/>
      <c r="N24" s="58"/>
      <c r="O24" s="13"/>
      <c r="P24" s="12"/>
      <c r="Q24" s="36"/>
      <c r="R24" s="71"/>
      <c r="S24" s="2"/>
      <c r="T24" s="242"/>
      <c r="U24" s="12"/>
      <c r="V24" s="2"/>
      <c r="W24" s="2"/>
      <c r="X24" s="122"/>
      <c r="Y24" s="12"/>
      <c r="Z24" s="122"/>
      <c r="AA24" s="122"/>
      <c r="AB24" s="122"/>
      <c r="AC24" s="2"/>
      <c r="AD24" s="2"/>
      <c r="AE24" s="2"/>
      <c r="AF24" s="2"/>
      <c r="AG24" s="2"/>
      <c r="AH24" s="122"/>
      <c r="AI24" s="13"/>
      <c r="AJ24" s="61"/>
      <c r="AK24" s="12"/>
      <c r="AL24" s="13"/>
      <c r="AM24" s="242"/>
      <c r="AN24" s="10">
        <f t="shared" si="1"/>
        <v>0</v>
      </c>
      <c r="AO24" s="8"/>
    </row>
    <row r="25" spans="1:41" s="127" customFormat="1" x14ac:dyDescent="0.25">
      <c r="A25" s="343"/>
      <c r="B25" s="114" t="s">
        <v>135</v>
      </c>
      <c r="C25" s="129"/>
      <c r="D25" s="130"/>
      <c r="E25" s="130"/>
      <c r="F25" s="130"/>
      <c r="G25" s="130"/>
      <c r="H25" s="129"/>
      <c r="I25" s="138"/>
      <c r="J25" s="130"/>
      <c r="K25" s="138"/>
      <c r="L25" s="132"/>
      <c r="M25" s="132"/>
      <c r="N25" s="132"/>
      <c r="O25" s="131"/>
      <c r="P25" s="137"/>
      <c r="Q25" s="133"/>
      <c r="R25" s="172"/>
      <c r="S25" s="133"/>
      <c r="T25" s="389"/>
      <c r="U25" s="129"/>
      <c r="V25" s="130"/>
      <c r="W25" s="130"/>
      <c r="X25" s="138"/>
      <c r="Y25" s="129"/>
      <c r="Z25" s="138"/>
      <c r="AA25" s="138"/>
      <c r="AB25" s="138"/>
      <c r="AC25" s="130"/>
      <c r="AD25" s="130"/>
      <c r="AE25" s="138"/>
      <c r="AF25" s="130"/>
      <c r="AG25" s="130"/>
      <c r="AH25" s="138"/>
      <c r="AI25" s="131"/>
      <c r="AJ25" s="134"/>
      <c r="AK25" s="129"/>
      <c r="AL25" s="131"/>
      <c r="AM25" s="139"/>
      <c r="AN25" s="135">
        <f t="shared" si="1"/>
        <v>0</v>
      </c>
      <c r="AO25" s="136"/>
    </row>
    <row r="26" spans="1:41" s="1" customFormat="1" x14ac:dyDescent="0.25">
      <c r="A26" s="343"/>
      <c r="B26" s="114" t="s">
        <v>122</v>
      </c>
      <c r="C26" s="12"/>
      <c r="D26" s="2"/>
      <c r="E26" s="2"/>
      <c r="F26" s="2"/>
      <c r="G26" s="2"/>
      <c r="H26" s="137"/>
      <c r="I26" s="133"/>
      <c r="J26" s="172"/>
      <c r="K26" s="172"/>
      <c r="L26" s="2"/>
      <c r="M26" s="172"/>
      <c r="N26" s="58"/>
      <c r="O26" s="13"/>
      <c r="P26" s="12"/>
      <c r="Q26" s="2"/>
      <c r="R26" s="58"/>
      <c r="S26" s="2"/>
      <c r="T26" s="242"/>
      <c r="U26" s="12"/>
      <c r="V26" s="2"/>
      <c r="W26" s="2"/>
      <c r="X26" s="122"/>
      <c r="Y26" s="12"/>
      <c r="Z26" s="122"/>
      <c r="AA26" s="122"/>
      <c r="AB26" s="122"/>
      <c r="AC26" s="2"/>
      <c r="AD26" s="2"/>
      <c r="AE26" s="2"/>
      <c r="AF26" s="2"/>
      <c r="AG26" s="2"/>
      <c r="AH26" s="122"/>
      <c r="AI26" s="13"/>
      <c r="AJ26" s="61"/>
      <c r="AK26" s="12"/>
      <c r="AL26" s="13"/>
      <c r="AM26" s="242"/>
      <c r="AN26" s="10">
        <f t="shared" si="1"/>
        <v>0</v>
      </c>
      <c r="AO26" s="8"/>
    </row>
    <row r="27" spans="1:41" s="1" customFormat="1" x14ac:dyDescent="0.25">
      <c r="A27" s="343"/>
      <c r="B27" s="293" t="s">
        <v>17</v>
      </c>
      <c r="C27" s="12"/>
      <c r="D27" s="2"/>
      <c r="E27" s="2"/>
      <c r="F27" s="2"/>
      <c r="G27" s="2"/>
      <c r="H27" s="12"/>
      <c r="I27" s="122"/>
      <c r="J27" s="122"/>
      <c r="K27" s="122"/>
      <c r="L27" s="2"/>
      <c r="M27" s="58"/>
      <c r="N27" s="58"/>
      <c r="O27" s="13"/>
      <c r="P27" s="12"/>
      <c r="Q27" s="2"/>
      <c r="R27" s="58"/>
      <c r="S27" s="2"/>
      <c r="T27" s="242"/>
      <c r="U27" s="12"/>
      <c r="V27" s="2"/>
      <c r="W27" s="2"/>
      <c r="X27" s="122"/>
      <c r="Y27" s="12"/>
      <c r="Z27" s="122"/>
      <c r="AA27" s="122"/>
      <c r="AB27" s="122"/>
      <c r="AC27" s="2"/>
      <c r="AD27" s="2"/>
      <c r="AE27" s="2"/>
      <c r="AF27" s="2"/>
      <c r="AG27" s="2"/>
      <c r="AH27" s="122"/>
      <c r="AI27" s="13"/>
      <c r="AJ27" s="61"/>
      <c r="AK27" s="12"/>
      <c r="AL27" s="34"/>
      <c r="AM27" s="242"/>
      <c r="AN27" s="10">
        <f t="shared" si="1"/>
        <v>0</v>
      </c>
      <c r="AO27" s="8"/>
    </row>
    <row r="28" spans="1:41" s="1" customFormat="1" x14ac:dyDescent="0.25">
      <c r="A28" s="519" t="s">
        <v>225</v>
      </c>
      <c r="B28" s="520"/>
      <c r="C28" s="110"/>
      <c r="D28" s="107"/>
      <c r="E28" s="107"/>
      <c r="F28" s="107"/>
      <c r="G28" s="107"/>
      <c r="H28" s="109"/>
      <c r="I28" s="130"/>
      <c r="J28" s="108"/>
      <c r="K28" s="130"/>
      <c r="L28" s="107"/>
      <c r="M28" s="107"/>
      <c r="N28" s="107"/>
      <c r="O28" s="294"/>
      <c r="P28" s="109"/>
      <c r="Q28" s="107"/>
      <c r="R28" s="107"/>
      <c r="S28" s="36"/>
      <c r="T28" s="294"/>
      <c r="U28" s="109"/>
      <c r="V28" s="107"/>
      <c r="W28" s="294"/>
      <c r="X28" s="107"/>
      <c r="Y28" s="109"/>
      <c r="Z28" s="110"/>
      <c r="AA28" s="110"/>
      <c r="AB28" s="110"/>
      <c r="AC28" s="107"/>
      <c r="AD28" s="107"/>
      <c r="AE28" s="107"/>
      <c r="AF28" s="313"/>
      <c r="AG28" s="107"/>
      <c r="AH28" s="294"/>
      <c r="AI28" s="294"/>
      <c r="AJ28" s="106"/>
      <c r="AK28" s="314"/>
      <c r="AL28" s="105"/>
      <c r="AM28" s="294"/>
      <c r="AN28" s="292">
        <f t="shared" si="1"/>
        <v>0</v>
      </c>
      <c r="AO28" s="8"/>
    </row>
    <row r="29" spans="1:41" s="1" customFormat="1" ht="14.25" customHeight="1" thickBot="1" x14ac:dyDescent="0.3">
      <c r="A29" s="519" t="s">
        <v>226</v>
      </c>
      <c r="B29" s="520"/>
      <c r="C29" s="321"/>
      <c r="D29" s="322"/>
      <c r="E29" s="322"/>
      <c r="F29" s="322"/>
      <c r="G29" s="322"/>
      <c r="H29" s="321"/>
      <c r="I29" s="330"/>
      <c r="J29" s="325"/>
      <c r="K29" s="324"/>
      <c r="L29" s="325"/>
      <c r="M29" s="325"/>
      <c r="N29" s="325"/>
      <c r="O29" s="323"/>
      <c r="P29" s="326"/>
      <c r="Q29" s="326"/>
      <c r="R29" s="326"/>
      <c r="S29" s="391"/>
      <c r="T29" s="327"/>
      <c r="U29" s="321"/>
      <c r="V29" s="325"/>
      <c r="W29" s="322"/>
      <c r="X29" s="325"/>
      <c r="Y29" s="321"/>
      <c r="Z29" s="325"/>
      <c r="AA29" s="325"/>
      <c r="AB29" s="325"/>
      <c r="AC29" s="325"/>
      <c r="AD29" s="325"/>
      <c r="AE29" s="325"/>
      <c r="AF29" s="325"/>
      <c r="AG29" s="322"/>
      <c r="AH29" s="325"/>
      <c r="AI29" s="323"/>
      <c r="AJ29" s="328"/>
      <c r="AK29" s="321"/>
      <c r="AL29" s="323"/>
      <c r="AM29" s="328"/>
      <c r="AN29" s="329">
        <f t="shared" si="1"/>
        <v>0</v>
      </c>
      <c r="AO29" s="29"/>
    </row>
    <row r="30" spans="1:41" s="1" customFormat="1" ht="26.25" customHeight="1" thickBot="1" x14ac:dyDescent="0.3">
      <c r="A30" s="539" t="s">
        <v>12</v>
      </c>
      <c r="B30" s="540"/>
      <c r="C30" s="295">
        <f t="shared" ref="C30:H30" si="2">SUM(C6:C29)</f>
        <v>0</v>
      </c>
      <c r="D30" s="296">
        <f t="shared" si="2"/>
        <v>0</v>
      </c>
      <c r="E30" s="296">
        <f t="shared" si="2"/>
        <v>0</v>
      </c>
      <c r="F30" s="296">
        <f t="shared" si="2"/>
        <v>0</v>
      </c>
      <c r="G30" s="296">
        <f t="shared" si="2"/>
        <v>0</v>
      </c>
      <c r="H30" s="295">
        <f t="shared" si="2"/>
        <v>0</v>
      </c>
      <c r="I30" s="301">
        <f>SUM(I6:I29)</f>
        <v>0</v>
      </c>
      <c r="J30" s="296">
        <f t="shared" ref="J30:AM30" si="3">SUM(J6:J29)</f>
        <v>0</v>
      </c>
      <c r="K30" s="301">
        <f t="shared" si="3"/>
        <v>0</v>
      </c>
      <c r="L30" s="296">
        <f t="shared" si="3"/>
        <v>0</v>
      </c>
      <c r="M30" s="296">
        <f>SUM(M6:M29)</f>
        <v>0</v>
      </c>
      <c r="N30" s="302">
        <f t="shared" si="3"/>
        <v>0</v>
      </c>
      <c r="O30" s="297">
        <f t="shared" si="3"/>
        <v>0</v>
      </c>
      <c r="P30" s="295">
        <f t="shared" si="3"/>
        <v>0</v>
      </c>
      <c r="Q30" s="296">
        <f t="shared" si="3"/>
        <v>0</v>
      </c>
      <c r="R30" s="302">
        <f t="shared" si="3"/>
        <v>0</v>
      </c>
      <c r="S30" s="296">
        <f t="shared" ref="S30" si="4">SUM(S6:S29)</f>
        <v>0</v>
      </c>
      <c r="T30" s="303">
        <f t="shared" si="3"/>
        <v>0</v>
      </c>
      <c r="U30" s="295">
        <f t="shared" si="3"/>
        <v>0</v>
      </c>
      <c r="V30" s="296">
        <f t="shared" si="3"/>
        <v>0</v>
      </c>
      <c r="W30" s="296">
        <f t="shared" ref="W30:AB30" si="5">SUM(W6:W29)</f>
        <v>0</v>
      </c>
      <c r="X30" s="301">
        <f t="shared" si="5"/>
        <v>0</v>
      </c>
      <c r="Y30" s="295">
        <f t="shared" si="3"/>
        <v>0</v>
      </c>
      <c r="Z30" s="301">
        <f t="shared" si="5"/>
        <v>0</v>
      </c>
      <c r="AA30" s="301">
        <f t="shared" si="5"/>
        <v>0</v>
      </c>
      <c r="AB30" s="301">
        <f t="shared" si="5"/>
        <v>0</v>
      </c>
      <c r="AC30" s="296">
        <f t="shared" si="3"/>
        <v>0</v>
      </c>
      <c r="AD30" s="296">
        <f t="shared" si="3"/>
        <v>0</v>
      </c>
      <c r="AE30" s="296">
        <f t="shared" si="3"/>
        <v>0</v>
      </c>
      <c r="AF30" s="296">
        <f t="shared" ref="AF30:AG30" si="6">SUM(AF6:AF29)</f>
        <v>0</v>
      </c>
      <c r="AG30" s="296">
        <f t="shared" si="6"/>
        <v>0</v>
      </c>
      <c r="AH30" s="301">
        <f t="shared" si="3"/>
        <v>0</v>
      </c>
      <c r="AI30" s="297">
        <f t="shared" si="3"/>
        <v>0</v>
      </c>
      <c r="AJ30" s="298">
        <f t="shared" si="3"/>
        <v>0</v>
      </c>
      <c r="AK30" s="295">
        <f t="shared" si="3"/>
        <v>0</v>
      </c>
      <c r="AL30" s="297">
        <f t="shared" si="3"/>
        <v>0</v>
      </c>
      <c r="AM30" s="299">
        <f t="shared" si="3"/>
        <v>0</v>
      </c>
      <c r="AN30" s="300">
        <f t="shared" si="1"/>
        <v>0</v>
      </c>
      <c r="AO30" s="8"/>
    </row>
    <row r="31" spans="1:41" s="1" customFormat="1" ht="12.75" customHeight="1" x14ac:dyDescent="0.25">
      <c r="A31" s="541" t="s">
        <v>13</v>
      </c>
      <c r="B31" s="542"/>
      <c r="C31" s="77"/>
      <c r="D31" s="65"/>
      <c r="E31" s="65"/>
      <c r="F31" s="65"/>
      <c r="G31" s="65"/>
      <c r="H31" s="77"/>
      <c r="I31" s="125"/>
      <c r="J31" s="125"/>
      <c r="K31" s="125"/>
      <c r="L31" s="65"/>
      <c r="M31" s="102"/>
      <c r="N31" s="102"/>
      <c r="O31" s="75"/>
      <c r="P31" s="474"/>
      <c r="Q31" s="245"/>
      <c r="R31" s="475"/>
      <c r="S31" s="245"/>
      <c r="T31" s="476"/>
      <c r="U31" s="125"/>
      <c r="V31" s="245"/>
      <c r="W31" s="245"/>
      <c r="X31" s="125"/>
      <c r="Y31" s="77"/>
      <c r="Z31" s="125"/>
      <c r="AA31" s="125"/>
      <c r="AB31" s="125"/>
      <c r="AC31" s="65"/>
      <c r="AD31" s="65"/>
      <c r="AE31" s="65"/>
      <c r="AF31" s="65"/>
      <c r="AG31" s="65"/>
      <c r="AH31" s="125"/>
      <c r="AI31" s="75"/>
      <c r="AJ31" s="81"/>
      <c r="AK31" s="77"/>
      <c r="AL31" s="75"/>
      <c r="AM31" s="81"/>
      <c r="AN31" s="82">
        <f t="shared" si="1"/>
        <v>0</v>
      </c>
      <c r="AO31" s="8"/>
    </row>
    <row r="32" spans="1:41" s="1" customFormat="1" ht="12.75" customHeight="1" x14ac:dyDescent="0.25">
      <c r="A32" s="544" t="s">
        <v>107</v>
      </c>
      <c r="B32" s="545"/>
      <c r="C32" s="549"/>
      <c r="D32" s="514"/>
      <c r="E32" s="514"/>
      <c r="F32" s="514"/>
      <c r="G32" s="514"/>
      <c r="H32" s="546"/>
      <c r="I32" s="523"/>
      <c r="J32" s="527"/>
      <c r="K32" s="523"/>
      <c r="L32" s="514"/>
      <c r="M32" s="527"/>
      <c r="N32" s="535"/>
      <c r="O32" s="569"/>
      <c r="P32" s="549"/>
      <c r="Q32" s="514"/>
      <c r="R32" s="535"/>
      <c r="S32" s="548"/>
      <c r="T32" s="521"/>
      <c r="U32" s="523"/>
      <c r="V32" s="527"/>
      <c r="W32" s="527"/>
      <c r="X32" s="523"/>
      <c r="Y32" s="549"/>
      <c r="Z32" s="518"/>
      <c r="AA32" s="518"/>
      <c r="AB32" s="518"/>
      <c r="AC32" s="514"/>
      <c r="AD32" s="514"/>
      <c r="AE32" s="514"/>
      <c r="AF32" s="514"/>
      <c r="AG32" s="514"/>
      <c r="AH32" s="523"/>
      <c r="AI32" s="589"/>
      <c r="AJ32" s="587"/>
      <c r="AK32" s="549"/>
      <c r="AL32" s="575"/>
      <c r="AM32" s="579"/>
      <c r="AN32" s="583"/>
      <c r="AO32" s="8"/>
    </row>
    <row r="33" spans="1:41" s="1" customFormat="1" ht="12.75" customHeight="1" x14ac:dyDescent="0.25">
      <c r="A33" s="553" t="s">
        <v>150</v>
      </c>
      <c r="B33" s="554"/>
      <c r="C33" s="550"/>
      <c r="D33" s="515"/>
      <c r="E33" s="515"/>
      <c r="F33" s="515"/>
      <c r="G33" s="515"/>
      <c r="H33" s="547"/>
      <c r="I33" s="524"/>
      <c r="J33" s="528"/>
      <c r="K33" s="524"/>
      <c r="L33" s="515"/>
      <c r="M33" s="528"/>
      <c r="N33" s="536"/>
      <c r="O33" s="570"/>
      <c r="P33" s="550"/>
      <c r="Q33" s="515"/>
      <c r="R33" s="536"/>
      <c r="S33" s="548"/>
      <c r="T33" s="522"/>
      <c r="U33" s="524"/>
      <c r="V33" s="528"/>
      <c r="W33" s="528"/>
      <c r="X33" s="524"/>
      <c r="Y33" s="550"/>
      <c r="Z33" s="515"/>
      <c r="AA33" s="515"/>
      <c r="AB33" s="515"/>
      <c r="AC33" s="515"/>
      <c r="AD33" s="515"/>
      <c r="AE33" s="515"/>
      <c r="AF33" s="515"/>
      <c r="AG33" s="515"/>
      <c r="AH33" s="524"/>
      <c r="AI33" s="590"/>
      <c r="AJ33" s="588"/>
      <c r="AK33" s="550"/>
      <c r="AL33" s="576"/>
      <c r="AM33" s="580"/>
      <c r="AN33" s="584"/>
      <c r="AO33" s="8"/>
    </row>
    <row r="34" spans="1:41" s="5" customFormat="1" ht="12.75" customHeight="1" x14ac:dyDescent="0.25">
      <c r="A34" s="557" t="s">
        <v>114</v>
      </c>
      <c r="B34" s="558"/>
      <c r="C34" s="529" t="s">
        <v>26</v>
      </c>
      <c r="D34" s="516" t="s">
        <v>27</v>
      </c>
      <c r="E34" s="516" t="s">
        <v>46</v>
      </c>
      <c r="F34" s="516" t="s">
        <v>46</v>
      </c>
      <c r="G34" s="516" t="s">
        <v>46</v>
      </c>
      <c r="H34" s="591" t="s">
        <v>46</v>
      </c>
      <c r="I34" s="571" t="s">
        <v>46</v>
      </c>
      <c r="J34" s="516" t="s">
        <v>27</v>
      </c>
      <c r="K34" s="593" t="s">
        <v>156</v>
      </c>
      <c r="L34" s="516" t="s">
        <v>27</v>
      </c>
      <c r="M34" s="564" t="s">
        <v>26</v>
      </c>
      <c r="N34" s="565" t="s">
        <v>29</v>
      </c>
      <c r="O34" s="567" t="s">
        <v>29</v>
      </c>
      <c r="P34" s="529" t="s">
        <v>34</v>
      </c>
      <c r="Q34" s="516" t="s">
        <v>33</v>
      </c>
      <c r="R34" s="565" t="s">
        <v>115</v>
      </c>
      <c r="S34" s="512" t="s">
        <v>26</v>
      </c>
      <c r="T34" s="594" t="s">
        <v>274</v>
      </c>
      <c r="U34" s="525" t="s">
        <v>274</v>
      </c>
      <c r="V34" s="512" t="s">
        <v>274</v>
      </c>
      <c r="W34" s="512" t="s">
        <v>274</v>
      </c>
      <c r="X34" s="571" t="s">
        <v>46</v>
      </c>
      <c r="Y34" s="529" t="s">
        <v>265</v>
      </c>
      <c r="Z34" s="516" t="s">
        <v>266</v>
      </c>
      <c r="AA34" s="516" t="s">
        <v>266</v>
      </c>
      <c r="AB34" s="516" t="s">
        <v>27</v>
      </c>
      <c r="AC34" s="516" t="s">
        <v>46</v>
      </c>
      <c r="AD34" s="516" t="s">
        <v>46</v>
      </c>
      <c r="AE34" s="516" t="s">
        <v>46</v>
      </c>
      <c r="AF34" s="516" t="s">
        <v>125</v>
      </c>
      <c r="AG34" s="516" t="s">
        <v>28</v>
      </c>
      <c r="AH34" s="571" t="s">
        <v>46</v>
      </c>
      <c r="AI34" s="567" t="s">
        <v>46</v>
      </c>
      <c r="AJ34" s="585" t="s">
        <v>46</v>
      </c>
      <c r="AK34" s="529" t="s">
        <v>27</v>
      </c>
      <c r="AL34" s="577"/>
      <c r="AM34" s="581"/>
      <c r="AN34" s="573"/>
      <c r="AO34" s="39"/>
    </row>
    <row r="35" spans="1:41" ht="25.5" customHeight="1" x14ac:dyDescent="0.25">
      <c r="A35" s="559"/>
      <c r="B35" s="560"/>
      <c r="C35" s="530"/>
      <c r="D35" s="517"/>
      <c r="E35" s="517"/>
      <c r="F35" s="517"/>
      <c r="G35" s="517"/>
      <c r="H35" s="592"/>
      <c r="I35" s="572"/>
      <c r="J35" s="517"/>
      <c r="K35" s="572"/>
      <c r="L35" s="517"/>
      <c r="M35" s="517"/>
      <c r="N35" s="566"/>
      <c r="O35" s="568"/>
      <c r="P35" s="530"/>
      <c r="Q35" s="517"/>
      <c r="R35" s="566"/>
      <c r="S35" s="513"/>
      <c r="T35" s="595"/>
      <c r="U35" s="526"/>
      <c r="V35" s="513"/>
      <c r="W35" s="513"/>
      <c r="X35" s="572"/>
      <c r="Y35" s="530"/>
      <c r="Z35" s="517"/>
      <c r="AA35" s="517"/>
      <c r="AB35" s="517"/>
      <c r="AC35" s="517"/>
      <c r="AD35" s="517"/>
      <c r="AE35" s="517"/>
      <c r="AF35" s="517"/>
      <c r="AG35" s="517"/>
      <c r="AH35" s="572"/>
      <c r="AI35" s="568"/>
      <c r="AJ35" s="586"/>
      <c r="AK35" s="530"/>
      <c r="AL35" s="578"/>
      <c r="AM35" s="582"/>
      <c r="AN35" s="574"/>
    </row>
    <row r="36" spans="1:41" x14ac:dyDescent="0.25">
      <c r="A36" s="555" t="s">
        <v>14</v>
      </c>
      <c r="B36" s="556"/>
      <c r="C36" s="27" t="str">
        <f t="shared" ref="C36:R36" si="7">+IF(C32=0," ",C30/C32)</f>
        <v xml:space="preserve"> </v>
      </c>
      <c r="D36" s="45" t="str">
        <f t="shared" si="7"/>
        <v xml:space="preserve"> </v>
      </c>
      <c r="E36" s="16" t="str">
        <f t="shared" si="7"/>
        <v xml:space="preserve"> </v>
      </c>
      <c r="F36" s="16" t="str">
        <f t="shared" si="7"/>
        <v xml:space="preserve"> </v>
      </c>
      <c r="G36" s="16" t="str">
        <f t="shared" si="7"/>
        <v xml:space="preserve"> </v>
      </c>
      <c r="H36" s="171" t="str">
        <f t="shared" si="7"/>
        <v xml:space="preserve"> </v>
      </c>
      <c r="I36" s="18" t="str">
        <f t="shared" si="7"/>
        <v xml:space="preserve"> </v>
      </c>
      <c r="J36" s="18" t="str">
        <f t="shared" si="7"/>
        <v xml:space="preserve"> </v>
      </c>
      <c r="K36" s="18" t="str">
        <f t="shared" ref="K36" si="8">+IF(K32=0," ",K30/K32)</f>
        <v xml:space="preserve"> </v>
      </c>
      <c r="L36" s="16" t="str">
        <f t="shared" si="7"/>
        <v xml:space="preserve"> </v>
      </c>
      <c r="M36" s="16" t="str">
        <f t="shared" si="7"/>
        <v xml:space="preserve"> </v>
      </c>
      <c r="N36" s="103" t="str">
        <f t="shared" si="7"/>
        <v xml:space="preserve"> </v>
      </c>
      <c r="O36" s="19" t="str">
        <f t="shared" si="7"/>
        <v xml:space="preserve"> </v>
      </c>
      <c r="P36" s="27" t="str">
        <f t="shared" si="7"/>
        <v xml:space="preserve"> </v>
      </c>
      <c r="Q36" s="16" t="str">
        <f t="shared" si="7"/>
        <v xml:space="preserve"> </v>
      </c>
      <c r="R36" s="16" t="str">
        <f t="shared" si="7"/>
        <v xml:space="preserve"> </v>
      </c>
      <c r="S36" s="16" t="str">
        <f t="shared" ref="S36:T36" si="9">+IF(S32=0," ",S30/S32)</f>
        <v xml:space="preserve"> </v>
      </c>
      <c r="T36" s="243" t="str">
        <f t="shared" si="9"/>
        <v xml:space="preserve"> </v>
      </c>
      <c r="U36" s="18" t="str">
        <f>+IF(U32=0," ",U30/U32)</f>
        <v xml:space="preserve"> </v>
      </c>
      <c r="V36" s="16" t="str">
        <f t="shared" ref="V36:X36" si="10">+IF(V32=0," ",V30/V32)</f>
        <v xml:space="preserve"> </v>
      </c>
      <c r="W36" s="16" t="str">
        <f t="shared" si="10"/>
        <v xml:space="preserve"> </v>
      </c>
      <c r="X36" s="18" t="str">
        <f t="shared" si="10"/>
        <v xml:space="preserve"> </v>
      </c>
      <c r="Y36" s="27" t="str">
        <f t="shared" ref="Y36:AK36" si="11">+IF(Y32=0," ",Y30/Y32)</f>
        <v xml:space="preserve"> </v>
      </c>
      <c r="Z36" s="18" t="str">
        <f t="shared" si="11"/>
        <v xml:space="preserve"> </v>
      </c>
      <c r="AA36" s="18" t="str">
        <f t="shared" si="11"/>
        <v xml:space="preserve"> </v>
      </c>
      <c r="AB36" s="18" t="str">
        <f t="shared" si="11"/>
        <v xml:space="preserve"> </v>
      </c>
      <c r="AC36" s="16" t="str">
        <f t="shared" si="11"/>
        <v xml:space="preserve"> </v>
      </c>
      <c r="AD36" s="16" t="str">
        <f t="shared" si="11"/>
        <v xml:space="preserve"> </v>
      </c>
      <c r="AE36" s="16" t="str">
        <f t="shared" si="11"/>
        <v xml:space="preserve"> </v>
      </c>
      <c r="AF36" s="16" t="str">
        <f t="shared" ref="AF36:AG36" si="12">+IF(AF32=0," ",AF30/AF32)</f>
        <v xml:space="preserve"> </v>
      </c>
      <c r="AG36" s="16" t="str">
        <f t="shared" si="12"/>
        <v xml:space="preserve"> </v>
      </c>
      <c r="AH36" s="18" t="str">
        <f t="shared" si="11"/>
        <v xml:space="preserve"> </v>
      </c>
      <c r="AI36" s="19" t="str">
        <f t="shared" si="11"/>
        <v xml:space="preserve"> </v>
      </c>
      <c r="AJ36" s="83" t="str">
        <f t="shared" si="11"/>
        <v xml:space="preserve"> </v>
      </c>
      <c r="AK36" s="27" t="str">
        <f t="shared" si="11"/>
        <v xml:space="preserve"> </v>
      </c>
      <c r="AL36" s="14"/>
      <c r="AM36" s="31"/>
      <c r="AN36" s="47"/>
    </row>
    <row r="37" spans="1:41" ht="13.8" thickBot="1" x14ac:dyDescent="0.3">
      <c r="A37" s="561" t="s">
        <v>149</v>
      </c>
      <c r="B37" s="562"/>
      <c r="C37" s="48"/>
      <c r="D37" s="42"/>
      <c r="E37" s="42"/>
      <c r="F37" s="42"/>
      <c r="G37" s="42"/>
      <c r="H37" s="43"/>
      <c r="I37" s="126"/>
      <c r="J37" s="126"/>
      <c r="K37" s="126"/>
      <c r="L37" s="42"/>
      <c r="M37" s="104"/>
      <c r="N37" s="104"/>
      <c r="O37" s="44"/>
      <c r="P37" s="43"/>
      <c r="Q37" s="42"/>
      <c r="R37" s="104"/>
      <c r="S37" s="42"/>
      <c r="T37" s="477"/>
      <c r="U37" s="126"/>
      <c r="V37" s="42"/>
      <c r="W37" s="42"/>
      <c r="X37" s="126"/>
      <c r="Y37" s="43"/>
      <c r="Z37" s="126"/>
      <c r="AA37" s="126"/>
      <c r="AB37" s="126"/>
      <c r="AC37" s="42"/>
      <c r="AD37" s="42"/>
      <c r="AE37" s="42"/>
      <c r="AF37" s="56"/>
      <c r="AG37" s="42"/>
      <c r="AH37" s="126"/>
      <c r="AI37" s="44"/>
      <c r="AJ37" s="84"/>
      <c r="AK37" s="43"/>
      <c r="AL37" s="49"/>
      <c r="AM37" s="62"/>
      <c r="AN37" s="50"/>
    </row>
    <row r="38" spans="1:41" ht="27" customHeight="1" thickBot="1" x14ac:dyDescent="0.3">
      <c r="A38" s="551"/>
      <c r="B38" s="552"/>
      <c r="C38" s="51" t="str">
        <f t="shared" ref="C38:R38" si="13">IF(C30&gt;0,IF(C32,"","Enter Units"),"")</f>
        <v/>
      </c>
      <c r="D38" s="52" t="str">
        <f t="shared" si="13"/>
        <v/>
      </c>
      <c r="E38" s="52" t="str">
        <f t="shared" si="13"/>
        <v/>
      </c>
      <c r="F38" s="52" t="str">
        <f t="shared" si="13"/>
        <v/>
      </c>
      <c r="G38" s="52" t="str">
        <f t="shared" si="13"/>
        <v/>
      </c>
      <c r="H38" s="51" t="str">
        <f t="shared" si="13"/>
        <v/>
      </c>
      <c r="I38" s="52" t="str">
        <f t="shared" si="13"/>
        <v/>
      </c>
      <c r="J38" s="74" t="str">
        <f t="shared" si="13"/>
        <v/>
      </c>
      <c r="K38" s="74" t="str">
        <f t="shared" ref="K38" si="14">IF(K30&gt;0,IF(K32,"","Enter Units"),"")</f>
        <v/>
      </c>
      <c r="L38" s="52" t="str">
        <f t="shared" si="13"/>
        <v/>
      </c>
      <c r="M38" s="52" t="str">
        <f t="shared" si="13"/>
        <v/>
      </c>
      <c r="N38" s="70" t="str">
        <f t="shared" si="13"/>
        <v/>
      </c>
      <c r="O38" s="53" t="str">
        <f t="shared" si="13"/>
        <v/>
      </c>
      <c r="P38" s="54" t="str">
        <f t="shared" si="13"/>
        <v/>
      </c>
      <c r="Q38" s="52" t="str">
        <f t="shared" si="13"/>
        <v/>
      </c>
      <c r="R38" s="70" t="str">
        <f t="shared" si="13"/>
        <v/>
      </c>
      <c r="S38" s="52" t="str">
        <f t="shared" ref="S38:T38" si="15">IF(S30&gt;0,IF(S32,"","Enter Units"),"")</f>
        <v/>
      </c>
      <c r="T38" s="244" t="str">
        <f t="shared" si="15"/>
        <v/>
      </c>
      <c r="U38" s="52" t="str">
        <f t="shared" ref="U38:V38" si="16">IF(U30&gt;0,IF(U32,"","Enter Units"),"")</f>
        <v/>
      </c>
      <c r="V38" s="52" t="str">
        <f t="shared" si="16"/>
        <v/>
      </c>
      <c r="W38" s="52" t="str">
        <f t="shared" ref="W38:AB38" si="17">IF(W30&gt;0,IF(W32,"","Enter Units"),"")</f>
        <v/>
      </c>
      <c r="X38" s="74" t="str">
        <f t="shared" si="17"/>
        <v/>
      </c>
      <c r="Y38" s="54" t="str">
        <f t="shared" ref="Y38:AK38" si="18">IF(Y30&gt;0,IF(Y32,"","Enter Units"),"")</f>
        <v/>
      </c>
      <c r="Z38" s="74" t="str">
        <f t="shared" si="17"/>
        <v/>
      </c>
      <c r="AA38" s="74" t="str">
        <f t="shared" si="17"/>
        <v/>
      </c>
      <c r="AB38" s="74" t="str">
        <f t="shared" si="17"/>
        <v/>
      </c>
      <c r="AC38" s="52" t="str">
        <f t="shared" si="18"/>
        <v/>
      </c>
      <c r="AD38" s="52" t="str">
        <f>IF(AD30&gt;0,IF(AD32,"","Enter Units"),"")</f>
        <v/>
      </c>
      <c r="AE38" s="52" t="str">
        <f t="shared" si="18"/>
        <v/>
      </c>
      <c r="AF38" s="52" t="str">
        <f t="shared" ref="AF38:AG38" si="19">IF(AF30&gt;0,IF(AF32,"","Enter Units"),"")</f>
        <v/>
      </c>
      <c r="AG38" s="52" t="str">
        <f t="shared" si="19"/>
        <v/>
      </c>
      <c r="AH38" s="74" t="str">
        <f t="shared" si="18"/>
        <v/>
      </c>
      <c r="AI38" s="53" t="str">
        <f t="shared" si="18"/>
        <v/>
      </c>
      <c r="AJ38" s="55" t="str">
        <f t="shared" si="18"/>
        <v/>
      </c>
      <c r="AK38" s="54" t="str">
        <f t="shared" si="18"/>
        <v/>
      </c>
      <c r="AL38" s="87"/>
      <c r="AM38" s="88"/>
      <c r="AN38" s="89"/>
    </row>
    <row r="39" spans="1:41" ht="13.8" thickBot="1" x14ac:dyDescent="0.3">
      <c r="C39" s="157" t="str">
        <f t="shared" ref="C39:M39" si="20">IF(C30&gt;0,IF(C37,"","Enter Persons"),"")</f>
        <v/>
      </c>
      <c r="D39" s="157" t="str">
        <f t="shared" si="20"/>
        <v/>
      </c>
      <c r="E39" s="157" t="str">
        <f t="shared" si="20"/>
        <v/>
      </c>
      <c r="F39" s="157" t="str">
        <f t="shared" si="20"/>
        <v/>
      </c>
      <c r="G39" s="157" t="str">
        <f t="shared" si="20"/>
        <v/>
      </c>
      <c r="H39" s="157" t="str">
        <f t="shared" si="20"/>
        <v/>
      </c>
      <c r="I39" s="157" t="str">
        <f t="shared" si="20"/>
        <v/>
      </c>
      <c r="J39" s="157" t="str">
        <f t="shared" si="20"/>
        <v/>
      </c>
      <c r="K39" s="157" t="str">
        <f t="shared" si="20"/>
        <v/>
      </c>
      <c r="L39" s="157" t="str">
        <f t="shared" si="20"/>
        <v/>
      </c>
      <c r="M39" s="157" t="str">
        <f t="shared" si="20"/>
        <v/>
      </c>
      <c r="N39" s="157" t="str">
        <f t="shared" ref="N39:R39" si="21">IF(N30&gt;0,IF(N37,"","Enter Persons"),"")</f>
        <v/>
      </c>
      <c r="O39" s="157" t="str">
        <f t="shared" si="21"/>
        <v/>
      </c>
      <c r="P39" s="158" t="str">
        <f t="shared" si="21"/>
        <v/>
      </c>
      <c r="Q39" s="158" t="str">
        <f t="shared" si="21"/>
        <v/>
      </c>
      <c r="R39" s="158" t="str">
        <f t="shared" si="21"/>
        <v/>
      </c>
      <c r="S39" s="158" t="str">
        <f t="shared" ref="S39:T39" si="22">IF(S30&gt;0,IF(S37,"","Enter Persons"),"")</f>
        <v/>
      </c>
      <c r="T39" s="158" t="str">
        <f t="shared" si="22"/>
        <v/>
      </c>
      <c r="U39" s="157" t="str">
        <f t="shared" ref="U39:AJ39" si="23">IF(U30&gt;0,IF(U37,"","Enter Persons"),"")</f>
        <v/>
      </c>
      <c r="V39" s="157" t="str">
        <f t="shared" ref="V39:W39" si="24">IF(V30&gt;0,IF(V37,"","Enter Persons"),"")</f>
        <v/>
      </c>
      <c r="W39" s="157" t="str">
        <f t="shared" si="24"/>
        <v/>
      </c>
      <c r="X39" s="157" t="str">
        <f t="shared" si="23"/>
        <v/>
      </c>
      <c r="Y39" s="157" t="str">
        <f t="shared" si="23"/>
        <v/>
      </c>
      <c r="Z39" s="157" t="str">
        <f t="shared" si="23"/>
        <v/>
      </c>
      <c r="AA39" s="157" t="str">
        <f t="shared" si="23"/>
        <v/>
      </c>
      <c r="AB39" s="157" t="str">
        <f t="shared" si="23"/>
        <v/>
      </c>
      <c r="AC39" s="157" t="str">
        <f t="shared" si="23"/>
        <v/>
      </c>
      <c r="AD39" s="157" t="str">
        <f t="shared" si="23"/>
        <v/>
      </c>
      <c r="AE39" s="157" t="str">
        <f t="shared" si="23"/>
        <v/>
      </c>
      <c r="AG39" s="157" t="str">
        <f t="shared" ref="AG39" si="25">IF(AG30&gt;0,IF(AG37,"","Enter Persons"),"")</f>
        <v/>
      </c>
      <c r="AH39" s="157" t="str">
        <f t="shared" si="23"/>
        <v/>
      </c>
      <c r="AI39" s="157" t="str">
        <f t="shared" si="23"/>
        <v/>
      </c>
      <c r="AJ39" s="157" t="str">
        <f t="shared" si="23"/>
        <v/>
      </c>
      <c r="AK39" s="157" t="str">
        <f>IF(AK30&gt;0,IF(AK37,"","Enter Persons"),"")</f>
        <v/>
      </c>
      <c r="AN39" s="8"/>
    </row>
    <row r="40" spans="1:41" x14ac:dyDescent="0.25">
      <c r="A40" s="563" t="s">
        <v>222</v>
      </c>
      <c r="B40" s="563"/>
      <c r="C40" s="563"/>
      <c r="D40" s="563"/>
      <c r="E40" s="563"/>
      <c r="F40" s="563"/>
      <c r="G40" s="563"/>
      <c r="H40" s="563"/>
      <c r="I40" s="563"/>
      <c r="J40" s="563"/>
      <c r="K40" s="563"/>
      <c r="L40" s="563"/>
      <c r="M40" s="563"/>
      <c r="U40" s="158" t="str">
        <f t="shared" ref="U40:AC40" si="26">IF(U31&gt;0,IF(U38,"","Enter Persons"),"")</f>
        <v/>
      </c>
      <c r="V40" s="158"/>
      <c r="W40" s="158"/>
      <c r="X40" s="158"/>
      <c r="Y40" s="158" t="str">
        <f t="shared" si="26"/>
        <v/>
      </c>
      <c r="Z40" s="158"/>
      <c r="AA40" s="158"/>
      <c r="AB40" s="158"/>
      <c r="AC40" s="158" t="str">
        <f t="shared" si="26"/>
        <v/>
      </c>
      <c r="AN40" s="8"/>
    </row>
    <row r="41" spans="1:41" x14ac:dyDescent="0.25">
      <c r="B41" s="1"/>
    </row>
    <row r="42" spans="1:41" x14ac:dyDescent="0.25">
      <c r="A42" s="117" t="str">
        <f>Summary!A30</f>
        <v>Revised 7/13/2026</v>
      </c>
    </row>
    <row r="44" spans="1:41" x14ac:dyDescent="0.25">
      <c r="E44" s="15" t="s">
        <v>96</v>
      </c>
    </row>
    <row r="54" spans="4:5" ht="14.25" customHeight="1" x14ac:dyDescent="0.25"/>
    <row r="56" spans="4:5" x14ac:dyDescent="0.25">
      <c r="D56" s="29"/>
      <c r="E56" s="32"/>
    </row>
    <row r="57" spans="4:5" x14ac:dyDescent="0.25">
      <c r="D57" s="29"/>
      <c r="E57" s="32"/>
    </row>
    <row r="58" spans="4:5" x14ac:dyDescent="0.25">
      <c r="D58" s="29"/>
      <c r="E58" s="32"/>
    </row>
    <row r="59" spans="4:5" x14ac:dyDescent="0.25">
      <c r="D59" s="29"/>
      <c r="E59" s="32"/>
    </row>
    <row r="60" spans="4:5" x14ac:dyDescent="0.25">
      <c r="D60" s="29"/>
      <c r="E60" s="32"/>
    </row>
    <row r="61" spans="4:5" x14ac:dyDescent="0.25">
      <c r="D61" s="29"/>
      <c r="E61" s="32"/>
    </row>
    <row r="62" spans="4:5" x14ac:dyDescent="0.25">
      <c r="D62" s="29"/>
      <c r="E62" s="32"/>
    </row>
    <row r="63" spans="4:5" x14ac:dyDescent="0.25">
      <c r="D63" s="29"/>
      <c r="E63" s="32"/>
    </row>
    <row r="64" spans="4:5" x14ac:dyDescent="0.25">
      <c r="D64" s="29"/>
      <c r="E64" s="32"/>
    </row>
    <row r="65" spans="1:5" x14ac:dyDescent="0.25">
      <c r="D65" s="29"/>
      <c r="E65" s="32"/>
    </row>
    <row r="66" spans="1:5" x14ac:dyDescent="0.25">
      <c r="D66" s="29"/>
      <c r="E66" s="29"/>
    </row>
    <row r="67" spans="1:5" x14ac:dyDescent="0.25">
      <c r="D67" s="29"/>
      <c r="E67" s="29"/>
    </row>
    <row r="76" spans="1:5" x14ac:dyDescent="0.25">
      <c r="A76" s="17"/>
    </row>
  </sheetData>
  <sheetProtection algorithmName="SHA-512" hashValue="v42L1RyKe6J988Wj9mZShY2CbJhGjT8X5VnJk3vfz5aBw5WL53xQ32zlTCEZnenKUtTVQkI3X0fVMSYtEnlKTw==" saltValue="chYr63Eti/nVKTayDCAzqA==" spinCount="100000" sheet="1" objects="1" scenarios="1"/>
  <mergeCells count="95">
    <mergeCell ref="U3:X3"/>
    <mergeCell ref="X34:X35"/>
    <mergeCell ref="Y3:AI3"/>
    <mergeCell ref="H34:H35"/>
    <mergeCell ref="K32:K33"/>
    <mergeCell ref="K34:K35"/>
    <mergeCell ref="J34:J35"/>
    <mergeCell ref="T34:T35"/>
    <mergeCell ref="L34:L35"/>
    <mergeCell ref="Y32:Y33"/>
    <mergeCell ref="Y34:Y35"/>
    <mergeCell ref="AC32:AC33"/>
    <mergeCell ref="AC34:AC35"/>
    <mergeCell ref="H3:O3"/>
    <mergeCell ref="AG32:AG33"/>
    <mergeCell ref="AG34:AG35"/>
    <mergeCell ref="AJ34:AJ35"/>
    <mergeCell ref="AH32:AH33"/>
    <mergeCell ref="AH34:AH35"/>
    <mergeCell ref="AI34:AI35"/>
    <mergeCell ref="AJ32:AJ33"/>
    <mergeCell ref="AI32:AI33"/>
    <mergeCell ref="AK32:AK33"/>
    <mergeCell ref="AK34:AK35"/>
    <mergeCell ref="AN34:AN35"/>
    <mergeCell ref="AL32:AL33"/>
    <mergeCell ref="AL34:AL35"/>
    <mergeCell ref="AM32:AM33"/>
    <mergeCell ref="AM34:AM35"/>
    <mergeCell ref="AN32:AN33"/>
    <mergeCell ref="A40:M40"/>
    <mergeCell ref="M34:M35"/>
    <mergeCell ref="AK3:AL3"/>
    <mergeCell ref="G34:G35"/>
    <mergeCell ref="AE32:AE33"/>
    <mergeCell ref="AE34:AE35"/>
    <mergeCell ref="N32:N33"/>
    <mergeCell ref="N34:N35"/>
    <mergeCell ref="P32:P33"/>
    <mergeCell ref="P34:P35"/>
    <mergeCell ref="O34:O35"/>
    <mergeCell ref="O32:O33"/>
    <mergeCell ref="Q34:Q35"/>
    <mergeCell ref="R34:R35"/>
    <mergeCell ref="I34:I35"/>
    <mergeCell ref="L32:L33"/>
    <mergeCell ref="C32:C33"/>
    <mergeCell ref="A38:B38"/>
    <mergeCell ref="A33:B33"/>
    <mergeCell ref="A36:B36"/>
    <mergeCell ref="A34:B35"/>
    <mergeCell ref="A37:B37"/>
    <mergeCell ref="C3:G3"/>
    <mergeCell ref="A3:B3"/>
    <mergeCell ref="Q32:Q33"/>
    <mergeCell ref="R32:R33"/>
    <mergeCell ref="M32:M33"/>
    <mergeCell ref="A4:B4"/>
    <mergeCell ref="I32:I33"/>
    <mergeCell ref="G32:G33"/>
    <mergeCell ref="F32:F33"/>
    <mergeCell ref="A30:B30"/>
    <mergeCell ref="A31:B31"/>
    <mergeCell ref="P3:T3"/>
    <mergeCell ref="A32:B32"/>
    <mergeCell ref="H32:H33"/>
    <mergeCell ref="J32:J33"/>
    <mergeCell ref="S32:S33"/>
    <mergeCell ref="A28:B28"/>
    <mergeCell ref="T32:T33"/>
    <mergeCell ref="X32:X33"/>
    <mergeCell ref="F34:F35"/>
    <mergeCell ref="D34:D35"/>
    <mergeCell ref="E34:E35"/>
    <mergeCell ref="E32:E33"/>
    <mergeCell ref="D32:D33"/>
    <mergeCell ref="A29:B29"/>
    <mergeCell ref="U34:U35"/>
    <mergeCell ref="U32:U33"/>
    <mergeCell ref="V32:V33"/>
    <mergeCell ref="V34:V35"/>
    <mergeCell ref="W32:W33"/>
    <mergeCell ref="W34:W35"/>
    <mergeCell ref="C34:C35"/>
    <mergeCell ref="S34:S35"/>
    <mergeCell ref="AF32:AF33"/>
    <mergeCell ref="AF34:AF35"/>
    <mergeCell ref="Z34:Z35"/>
    <mergeCell ref="AA34:AA35"/>
    <mergeCell ref="AB34:AB35"/>
    <mergeCell ref="AD32:AD33"/>
    <mergeCell ref="AD34:AD35"/>
    <mergeCell ref="Z32:Z33"/>
    <mergeCell ref="AA32:AA33"/>
    <mergeCell ref="AB32:AB33"/>
  </mergeCells>
  <phoneticPr fontId="0" type="noConversion"/>
  <conditionalFormatting sqref="C39:T39">
    <cfRule type="cellIs" dxfId="19" priority="11" stopIfTrue="1" operator="equal">
      <formula>"Enter Persons"</formula>
    </cfRule>
  </conditionalFormatting>
  <conditionalFormatting sqref="C38:AL38">
    <cfRule type="cellIs" dxfId="18" priority="6" stopIfTrue="1" operator="equal">
      <formula>"Enter Units"</formula>
    </cfRule>
  </conditionalFormatting>
  <conditionalFormatting sqref="U39:AC40">
    <cfRule type="cellIs" dxfId="17" priority="2" stopIfTrue="1" operator="equal">
      <formula>"Enter Persons"</formula>
    </cfRule>
  </conditionalFormatting>
  <conditionalFormatting sqref="AD38">
    <cfRule type="cellIs" dxfId="16" priority="51" stopIfTrue="1" operator="equal">
      <formula>"Enter Persons"</formula>
    </cfRule>
  </conditionalFormatting>
  <conditionalFormatting sqref="AD39:AE39">
    <cfRule type="cellIs" dxfId="15" priority="44" stopIfTrue="1" operator="equal">
      <formula>"Enter Persons"</formula>
    </cfRule>
  </conditionalFormatting>
  <conditionalFormatting sqref="AG39:AK39">
    <cfRule type="cellIs" dxfId="14" priority="1" stopIfTrue="1" operator="equal">
      <formula>"Enter Persons"</formula>
    </cfRule>
  </conditionalFormatting>
  <printOptions headings="1"/>
  <pageMargins left="0.7" right="0.5" top="0.88" bottom="0.48" header="0.44" footer="0.5"/>
  <pageSetup scale="80" fitToWidth="0" orientation="landscape" r:id="rId1"/>
  <headerFooter alignWithMargins="0">
    <oddHeader>&amp;C&amp;"Arial,Bold"&amp;12Title III &amp;"Arial,Regular"&amp;10
&amp;"Arial,Bold"&amp;12(Except III-E)</oddHeader>
    <oddFooter xml:space="preserve">&amp;CPage &amp;P of &amp;N&amp;R&amp;6&amp;F &amp;A
Printed &amp;D
</oddFooter>
  </headerFooter>
  <colBreaks count="4" manualBreakCount="4">
    <brk id="8" max="41" man="1"/>
    <brk id="15" max="41" man="1"/>
    <brk id="28" max="41" man="1"/>
    <brk id="34" max="4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39997558519241921"/>
  </sheetPr>
  <dimension ref="A1:AD66"/>
  <sheetViews>
    <sheetView showGridLines="0" showZeros="0" topLeftCell="A2" zoomScaleNormal="100" zoomScaleSheetLayoutView="100" workbookViewId="0">
      <pane xSplit="2" ySplit="4" topLeftCell="C6" activePane="bottomRight" state="frozen"/>
      <selection activeCell="A2" sqref="A2"/>
      <selection pane="topRight" activeCell="C2" sqref="C2"/>
      <selection pane="bottomLeft" activeCell="A6" sqref="A6"/>
      <selection pane="bottomRight" activeCell="W16" sqref="W16"/>
    </sheetView>
  </sheetViews>
  <sheetFormatPr defaultRowHeight="13.2" x14ac:dyDescent="0.25"/>
  <cols>
    <col min="1" max="1" width="7.6640625" customWidth="1"/>
    <col min="2" max="2" width="28.33203125" customWidth="1"/>
    <col min="3" max="29" width="16.6640625" style="15" customWidth="1"/>
    <col min="30" max="30" width="14.6640625" style="15" customWidth="1"/>
    <col min="31" max="31" width="12.33203125" bestFit="1" customWidth="1"/>
  </cols>
  <sheetData>
    <row r="1" spans="1:30" ht="12.75" hidden="1" customHeight="1" x14ac:dyDescent="0.25">
      <c r="A1" s="9" t="s">
        <v>79</v>
      </c>
      <c r="B1" s="40">
        <f>Summary!H1</f>
        <v>0</v>
      </c>
      <c r="C1" s="7"/>
      <c r="D1" s="7"/>
      <c r="E1" s="7"/>
      <c r="F1" s="7"/>
      <c r="G1" s="7"/>
      <c r="H1"/>
      <c r="I1"/>
      <c r="J1"/>
      <c r="K1"/>
      <c r="L1"/>
      <c r="M1"/>
      <c r="N1"/>
      <c r="O1"/>
      <c r="P1"/>
      <c r="Q1"/>
      <c r="R1"/>
      <c r="S1"/>
      <c r="T1"/>
      <c r="U1"/>
      <c r="V1"/>
      <c r="W1"/>
      <c r="X1"/>
      <c r="Y1"/>
      <c r="Z1"/>
      <c r="AA1"/>
      <c r="AB1"/>
      <c r="AC1"/>
      <c r="AD1"/>
    </row>
    <row r="2" spans="1:30" ht="13.8" thickBot="1" x14ac:dyDescent="0.3">
      <c r="A2" s="9"/>
      <c r="B2" s="40"/>
      <c r="C2" s="336"/>
      <c r="D2" s="340"/>
      <c r="E2" s="340"/>
      <c r="F2" s="340"/>
      <c r="G2" s="340"/>
      <c r="H2" s="338"/>
      <c r="I2" s="338"/>
      <c r="J2" s="338"/>
      <c r="K2" s="338"/>
      <c r="L2" s="338"/>
      <c r="M2" s="338"/>
      <c r="N2" s="338"/>
      <c r="O2" s="338"/>
      <c r="P2" s="338"/>
      <c r="Q2" s="338"/>
      <c r="R2" s="338"/>
      <c r="S2" s="338"/>
      <c r="T2" s="338"/>
      <c r="U2" s="338"/>
      <c r="V2" s="338"/>
      <c r="W2" s="338"/>
      <c r="X2" s="338"/>
      <c r="Y2" s="338"/>
      <c r="Z2" s="338"/>
      <c r="AA2" s="338"/>
      <c r="AB2" s="338"/>
      <c r="AC2" s="338"/>
      <c r="AD2" s="338"/>
    </row>
    <row r="3" spans="1:30" ht="63" customHeight="1" thickBot="1" x14ac:dyDescent="0.35">
      <c r="A3" s="533" t="s">
        <v>118</v>
      </c>
      <c r="B3" s="533"/>
      <c r="C3" s="411" t="s">
        <v>108</v>
      </c>
      <c r="D3" s="412" t="s">
        <v>109</v>
      </c>
      <c r="E3" s="411" t="s">
        <v>110</v>
      </c>
      <c r="F3" s="411" t="s">
        <v>195</v>
      </c>
      <c r="G3" s="411" t="s">
        <v>260</v>
      </c>
      <c r="H3" s="411" t="s">
        <v>262</v>
      </c>
      <c r="I3" s="411" t="s">
        <v>258</v>
      </c>
      <c r="J3" s="610" t="s">
        <v>105</v>
      </c>
      <c r="K3" s="610"/>
      <c r="L3" s="610"/>
      <c r="M3" s="610"/>
      <c r="N3" s="610"/>
      <c r="O3" s="598" t="s">
        <v>50</v>
      </c>
      <c r="P3" s="599"/>
      <c r="Q3" s="599"/>
      <c r="R3" s="599"/>
      <c r="S3" s="599"/>
      <c r="T3" s="599"/>
      <c r="U3" s="599"/>
      <c r="V3" s="599"/>
      <c r="W3" s="599"/>
      <c r="X3" s="599"/>
      <c r="Y3" s="599"/>
      <c r="Z3" s="599"/>
      <c r="AA3" s="599"/>
      <c r="AB3" s="600"/>
      <c r="AC3" s="427" t="s">
        <v>48</v>
      </c>
      <c r="AD3" s="602" t="s">
        <v>194</v>
      </c>
    </row>
    <row r="4" spans="1:30" s="3" customFormat="1" ht="56.25" customHeight="1" x14ac:dyDescent="0.25">
      <c r="A4" s="537" t="s">
        <v>0</v>
      </c>
      <c r="B4" s="611"/>
      <c r="C4" s="402" t="s">
        <v>108</v>
      </c>
      <c r="D4" s="38" t="s">
        <v>109</v>
      </c>
      <c r="E4" s="402" t="s">
        <v>110</v>
      </c>
      <c r="F4" s="413" t="s">
        <v>195</v>
      </c>
      <c r="G4" s="413" t="s">
        <v>130</v>
      </c>
      <c r="H4" s="413" t="s">
        <v>262</v>
      </c>
      <c r="I4" s="402" t="s">
        <v>258</v>
      </c>
      <c r="J4" s="401" t="s">
        <v>190</v>
      </c>
      <c r="K4" s="422" t="s">
        <v>191</v>
      </c>
      <c r="L4" s="422" t="s">
        <v>192</v>
      </c>
      <c r="M4" s="422" t="s">
        <v>193</v>
      </c>
      <c r="N4" s="423" t="s">
        <v>94</v>
      </c>
      <c r="O4" s="471" t="s">
        <v>268</v>
      </c>
      <c r="P4" s="462" t="s">
        <v>269</v>
      </c>
      <c r="Q4" s="462" t="s">
        <v>20</v>
      </c>
      <c r="R4" s="462" t="s">
        <v>267</v>
      </c>
      <c r="S4" s="428" t="s">
        <v>270</v>
      </c>
      <c r="T4" s="425" t="s">
        <v>111</v>
      </c>
      <c r="U4" s="425" t="s">
        <v>11</v>
      </c>
      <c r="V4" s="422" t="s">
        <v>272</v>
      </c>
      <c r="W4" s="422" t="s">
        <v>273</v>
      </c>
      <c r="X4" s="462" t="s">
        <v>25</v>
      </c>
      <c r="Y4" s="428" t="s">
        <v>10</v>
      </c>
      <c r="Z4" s="426" t="s">
        <v>112</v>
      </c>
      <c r="AA4" s="422" t="s">
        <v>106</v>
      </c>
      <c r="AB4" s="423" t="s">
        <v>128</v>
      </c>
      <c r="AC4" s="478" t="s">
        <v>37</v>
      </c>
      <c r="AD4" s="603"/>
    </row>
    <row r="5" spans="1:30" s="1" customFormat="1" ht="24" customHeight="1" x14ac:dyDescent="0.25">
      <c r="A5" s="4" t="s">
        <v>1</v>
      </c>
      <c r="B5" s="26"/>
      <c r="C5" s="59"/>
      <c r="D5" s="68"/>
      <c r="E5" s="59"/>
      <c r="F5" s="59"/>
      <c r="G5" s="59"/>
      <c r="H5" s="59"/>
      <c r="I5" s="59"/>
      <c r="J5" s="120"/>
      <c r="K5" s="57"/>
      <c r="L5" s="57"/>
      <c r="M5" s="57"/>
      <c r="N5" s="22"/>
      <c r="O5" s="21"/>
      <c r="P5" s="21"/>
      <c r="Q5" s="21"/>
      <c r="R5" s="21"/>
      <c r="S5" s="21"/>
      <c r="T5" s="20"/>
      <c r="U5" s="20"/>
      <c r="V5" s="57"/>
      <c r="W5" s="21"/>
      <c r="X5" s="57"/>
      <c r="Y5" s="20"/>
      <c r="Z5" s="68"/>
      <c r="AA5" s="57"/>
      <c r="AB5" s="22"/>
      <c r="AC5" s="479"/>
      <c r="AD5" s="24"/>
    </row>
    <row r="6" spans="1:30" s="1" customFormat="1" x14ac:dyDescent="0.25">
      <c r="A6" s="343"/>
      <c r="B6" s="26" t="s">
        <v>6</v>
      </c>
      <c r="C6" s="60"/>
      <c r="D6" s="72"/>
      <c r="E6" s="60"/>
      <c r="F6" s="60"/>
      <c r="G6" s="60"/>
      <c r="H6" s="60"/>
      <c r="I6" s="60"/>
      <c r="J6" s="121"/>
      <c r="K6" s="71"/>
      <c r="L6" s="71"/>
      <c r="M6" s="71"/>
      <c r="N6" s="34"/>
      <c r="O6" s="33"/>
      <c r="P6" s="36"/>
      <c r="Q6" s="36"/>
      <c r="R6" s="36"/>
      <c r="S6" s="121"/>
      <c r="T6" s="36"/>
      <c r="U6" s="36"/>
      <c r="V6" s="36"/>
      <c r="W6" s="121"/>
      <c r="X6" s="71"/>
      <c r="Y6" s="36"/>
      <c r="Z6" s="72"/>
      <c r="AA6" s="71"/>
      <c r="AB6" s="34"/>
      <c r="AC6" s="480"/>
      <c r="AD6" s="10">
        <f>SUM(C6:AC6)</f>
        <v>0</v>
      </c>
    </row>
    <row r="7" spans="1:30" s="1" customFormat="1" x14ac:dyDescent="0.25">
      <c r="A7" s="4" t="s">
        <v>99</v>
      </c>
      <c r="B7" s="26"/>
      <c r="C7" s="59"/>
      <c r="D7" s="68"/>
      <c r="E7" s="59"/>
      <c r="F7" s="59"/>
      <c r="G7" s="59"/>
      <c r="H7" s="59"/>
      <c r="I7" s="59"/>
      <c r="J7" s="120"/>
      <c r="K7" s="57"/>
      <c r="L7" s="57"/>
      <c r="M7" s="57"/>
      <c r="N7" s="22"/>
      <c r="O7" s="23"/>
      <c r="P7" s="20"/>
      <c r="Q7" s="20"/>
      <c r="R7" s="20"/>
      <c r="S7" s="120"/>
      <c r="T7" s="20"/>
      <c r="U7" s="20"/>
      <c r="V7" s="20"/>
      <c r="W7" s="120"/>
      <c r="X7" s="57"/>
      <c r="Y7" s="20"/>
      <c r="Z7" s="68"/>
      <c r="AA7" s="57"/>
      <c r="AB7" s="22"/>
      <c r="AC7" s="479"/>
      <c r="AD7" s="24"/>
    </row>
    <row r="8" spans="1:30" s="1" customFormat="1" x14ac:dyDescent="0.25">
      <c r="A8" s="343"/>
      <c r="B8" s="26" t="s">
        <v>104</v>
      </c>
      <c r="C8" s="60"/>
      <c r="D8" s="72"/>
      <c r="E8" s="60"/>
      <c r="F8" s="60"/>
      <c r="G8" s="60"/>
      <c r="H8" s="60"/>
      <c r="I8" s="60"/>
      <c r="J8" s="121"/>
      <c r="K8" s="71"/>
      <c r="L8" s="71"/>
      <c r="M8" s="71"/>
      <c r="N8" s="34"/>
      <c r="O8" s="33"/>
      <c r="P8" s="36"/>
      <c r="Q8" s="36"/>
      <c r="R8" s="36"/>
      <c r="S8" s="121"/>
      <c r="T8" s="36"/>
      <c r="U8" s="36"/>
      <c r="V8" s="36"/>
      <c r="W8" s="121"/>
      <c r="X8" s="71"/>
      <c r="Y8" s="36"/>
      <c r="Z8" s="72"/>
      <c r="AA8" s="71"/>
      <c r="AB8" s="34"/>
      <c r="AC8" s="481"/>
      <c r="AD8" s="10">
        <f>SUM(C8:AC8)</f>
        <v>0</v>
      </c>
    </row>
    <row r="9" spans="1:30" s="1" customFormat="1" x14ac:dyDescent="0.25">
      <c r="A9" s="343"/>
      <c r="B9" s="26" t="s">
        <v>7</v>
      </c>
      <c r="C9" s="60"/>
      <c r="D9" s="72"/>
      <c r="E9" s="60"/>
      <c r="F9" s="60"/>
      <c r="G9" s="60"/>
      <c r="H9" s="60"/>
      <c r="I9" s="60"/>
      <c r="J9" s="121"/>
      <c r="K9" s="71"/>
      <c r="L9" s="71"/>
      <c r="M9" s="71"/>
      <c r="N9" s="34"/>
      <c r="O9" s="33"/>
      <c r="P9" s="36"/>
      <c r="Q9" s="36"/>
      <c r="R9" s="36"/>
      <c r="S9" s="121"/>
      <c r="T9" s="36"/>
      <c r="U9" s="36"/>
      <c r="V9" s="36"/>
      <c r="W9" s="121"/>
      <c r="X9" s="71"/>
      <c r="Y9" s="36"/>
      <c r="Z9" s="72"/>
      <c r="AA9" s="71"/>
      <c r="AB9" s="34"/>
      <c r="AC9" s="480"/>
      <c r="AD9" s="10">
        <f>SUM(C9:AC9)</f>
        <v>0</v>
      </c>
    </row>
    <row r="10" spans="1:30" s="1" customFormat="1" x14ac:dyDescent="0.25">
      <c r="A10" s="343"/>
      <c r="B10" s="128" t="s">
        <v>297</v>
      </c>
      <c r="C10" s="61"/>
      <c r="D10" s="69"/>
      <c r="E10" s="61"/>
      <c r="F10" s="61"/>
      <c r="G10" s="61"/>
      <c r="H10" s="61"/>
      <c r="I10" s="60"/>
      <c r="J10" s="121"/>
      <c r="K10" s="71"/>
      <c r="L10" s="71"/>
      <c r="M10" s="71"/>
      <c r="N10" s="34"/>
      <c r="O10" s="33"/>
      <c r="P10" s="36"/>
      <c r="Q10" s="36"/>
      <c r="R10" s="36"/>
      <c r="S10" s="121"/>
      <c r="T10" s="2"/>
      <c r="U10" s="2"/>
      <c r="V10" s="36"/>
      <c r="W10" s="121"/>
      <c r="X10" s="71"/>
      <c r="Y10" s="36"/>
      <c r="Z10" s="72"/>
      <c r="AA10" s="58"/>
      <c r="AB10" s="34"/>
      <c r="AC10" s="481"/>
      <c r="AD10" s="10">
        <f>SUM(C10:AC10)</f>
        <v>0</v>
      </c>
    </row>
    <row r="11" spans="1:30" s="1" customFormat="1" x14ac:dyDescent="0.25">
      <c r="A11" s="4" t="s">
        <v>8</v>
      </c>
      <c r="B11" s="26"/>
      <c r="C11" s="59"/>
      <c r="D11" s="68"/>
      <c r="E11" s="59"/>
      <c r="F11" s="59"/>
      <c r="G11" s="59"/>
      <c r="H11" s="59"/>
      <c r="I11" s="59"/>
      <c r="J11" s="120"/>
      <c r="K11" s="57"/>
      <c r="L11" s="57"/>
      <c r="M11" s="57"/>
      <c r="N11" s="22"/>
      <c r="O11" s="23"/>
      <c r="P11" s="20"/>
      <c r="Q11" s="20"/>
      <c r="R11" s="20"/>
      <c r="S11" s="120"/>
      <c r="T11" s="20"/>
      <c r="U11" s="20"/>
      <c r="V11" s="20"/>
      <c r="W11" s="120"/>
      <c r="X11" s="57"/>
      <c r="Y11" s="20"/>
      <c r="Z11" s="68"/>
      <c r="AA11" s="57"/>
      <c r="AB11" s="22"/>
      <c r="AC11" s="479"/>
      <c r="AD11" s="24"/>
    </row>
    <row r="12" spans="1:30" s="1" customFormat="1" x14ac:dyDescent="0.25">
      <c r="A12" s="343"/>
      <c r="B12" s="128" t="s">
        <v>151</v>
      </c>
      <c r="C12" s="60"/>
      <c r="D12" s="72"/>
      <c r="E12" s="60"/>
      <c r="F12" s="60"/>
      <c r="G12" s="60"/>
      <c r="H12" s="60"/>
      <c r="I12" s="60"/>
      <c r="J12" s="121"/>
      <c r="K12" s="71"/>
      <c r="L12" s="71"/>
      <c r="M12" s="71"/>
      <c r="N12" s="34"/>
      <c r="O12" s="33"/>
      <c r="P12" s="36"/>
      <c r="Q12" s="36"/>
      <c r="R12" s="36"/>
      <c r="S12" s="121"/>
      <c r="T12" s="36"/>
      <c r="U12" s="36"/>
      <c r="V12" s="36"/>
      <c r="W12" s="121"/>
      <c r="X12" s="71"/>
      <c r="Y12" s="36"/>
      <c r="Z12" s="72"/>
      <c r="AA12" s="71"/>
      <c r="AB12" s="34"/>
      <c r="AC12" s="480"/>
      <c r="AD12" s="10">
        <f>SUM(C12:AC12)</f>
        <v>0</v>
      </c>
    </row>
    <row r="13" spans="1:30" s="1" customFormat="1" x14ac:dyDescent="0.25">
      <c r="A13" s="343"/>
      <c r="B13" s="26" t="s">
        <v>123</v>
      </c>
      <c r="C13" s="61"/>
      <c r="D13" s="69"/>
      <c r="E13" s="61"/>
      <c r="F13" s="61"/>
      <c r="G13" s="61"/>
      <c r="H13" s="61"/>
      <c r="I13" s="61"/>
      <c r="J13" s="122"/>
      <c r="K13" s="58"/>
      <c r="L13" s="58"/>
      <c r="M13" s="58"/>
      <c r="N13" s="13"/>
      <c r="O13" s="6"/>
      <c r="P13" s="2"/>
      <c r="Q13" s="2"/>
      <c r="R13" s="2"/>
      <c r="S13" s="122"/>
      <c r="T13" s="36"/>
      <c r="U13" s="36"/>
      <c r="V13" s="2"/>
      <c r="W13" s="122"/>
      <c r="X13" s="58"/>
      <c r="Y13" s="2"/>
      <c r="Z13" s="69"/>
      <c r="AA13" s="58"/>
      <c r="AB13" s="13"/>
      <c r="AC13" s="481"/>
      <c r="AD13" s="10">
        <f>SUM(C13:AC13)</f>
        <v>0</v>
      </c>
    </row>
    <row r="14" spans="1:30" s="1" customFormat="1" x14ac:dyDescent="0.25">
      <c r="A14" s="4" t="s">
        <v>9</v>
      </c>
      <c r="B14" s="26"/>
      <c r="C14" s="59"/>
      <c r="D14" s="68"/>
      <c r="E14" s="59"/>
      <c r="F14" s="59"/>
      <c r="G14" s="59"/>
      <c r="H14" s="59"/>
      <c r="I14" s="59"/>
      <c r="J14" s="120"/>
      <c r="K14" s="57"/>
      <c r="L14" s="57"/>
      <c r="M14" s="57"/>
      <c r="N14" s="22"/>
      <c r="O14" s="23"/>
      <c r="P14" s="20"/>
      <c r="Q14" s="20"/>
      <c r="R14" s="20"/>
      <c r="S14" s="120"/>
      <c r="T14" s="20"/>
      <c r="U14" s="20"/>
      <c r="V14" s="20"/>
      <c r="W14" s="120"/>
      <c r="X14" s="57"/>
      <c r="Y14" s="20"/>
      <c r="Z14" s="68"/>
      <c r="AA14" s="57"/>
      <c r="AB14" s="22"/>
      <c r="AC14" s="479"/>
      <c r="AD14" s="24"/>
    </row>
    <row r="15" spans="1:30" s="1" customFormat="1" x14ac:dyDescent="0.25">
      <c r="A15" s="343"/>
      <c r="B15" s="114" t="s">
        <v>152</v>
      </c>
      <c r="C15" s="60"/>
      <c r="D15" s="72"/>
      <c r="E15" s="60"/>
      <c r="F15" s="60"/>
      <c r="G15" s="60"/>
      <c r="H15" s="60"/>
      <c r="I15" s="60"/>
      <c r="J15" s="121"/>
      <c r="K15" s="71"/>
      <c r="L15" s="71"/>
      <c r="M15" s="71"/>
      <c r="N15" s="34"/>
      <c r="O15" s="33"/>
      <c r="P15" s="36"/>
      <c r="Q15" s="36"/>
      <c r="R15" s="36"/>
      <c r="S15" s="121"/>
      <c r="T15" s="36"/>
      <c r="U15" s="36"/>
      <c r="V15" s="36"/>
      <c r="W15" s="121"/>
      <c r="X15" s="71"/>
      <c r="Y15" s="36"/>
      <c r="Z15" s="72"/>
      <c r="AA15" s="72"/>
      <c r="AB15" s="34"/>
      <c r="AC15" s="72"/>
      <c r="AD15" s="10">
        <f t="shared" ref="AD15:AD20" si="0">SUM(C15:AC15)</f>
        <v>0</v>
      </c>
    </row>
    <row r="16" spans="1:30" s="1" customFormat="1" x14ac:dyDescent="0.25">
      <c r="A16" s="343"/>
      <c r="B16" s="26" t="s">
        <v>97</v>
      </c>
      <c r="C16" s="61"/>
      <c r="D16" s="69"/>
      <c r="E16" s="61"/>
      <c r="F16" s="61"/>
      <c r="G16" s="61"/>
      <c r="H16" s="61"/>
      <c r="I16" s="60"/>
      <c r="J16" s="121"/>
      <c r="K16" s="71"/>
      <c r="L16" s="71"/>
      <c r="M16" s="71"/>
      <c r="N16" s="34"/>
      <c r="O16" s="33"/>
      <c r="P16" s="36"/>
      <c r="Q16" s="36"/>
      <c r="R16" s="36"/>
      <c r="S16" s="121"/>
      <c r="T16" s="2"/>
      <c r="U16" s="2"/>
      <c r="V16" s="36"/>
      <c r="W16" s="121"/>
      <c r="X16" s="71"/>
      <c r="Y16" s="2"/>
      <c r="Z16" s="69"/>
      <c r="AA16" s="58"/>
      <c r="AB16" s="13"/>
      <c r="AC16" s="481"/>
      <c r="AD16" s="10">
        <f t="shared" si="0"/>
        <v>0</v>
      </c>
    </row>
    <row r="17" spans="1:30" s="1" customFormat="1" x14ac:dyDescent="0.25">
      <c r="A17" s="343"/>
      <c r="B17" s="26" t="s">
        <v>10</v>
      </c>
      <c r="C17" s="61"/>
      <c r="D17" s="69"/>
      <c r="E17" s="61"/>
      <c r="F17" s="61"/>
      <c r="G17" s="61"/>
      <c r="H17" s="61"/>
      <c r="I17" s="61"/>
      <c r="J17" s="69"/>
      <c r="K17" s="58"/>
      <c r="L17" s="58"/>
      <c r="M17" s="58"/>
      <c r="N17" s="13"/>
      <c r="O17" s="6"/>
      <c r="P17" s="2"/>
      <c r="Q17" s="2"/>
      <c r="R17" s="2"/>
      <c r="S17" s="122"/>
      <c r="T17" s="2"/>
      <c r="U17" s="2"/>
      <c r="V17" s="2"/>
      <c r="W17" s="122"/>
      <c r="X17" s="58"/>
      <c r="Y17" s="36"/>
      <c r="Z17" s="72"/>
      <c r="AA17" s="58"/>
      <c r="AB17" s="13"/>
      <c r="AC17" s="481"/>
      <c r="AD17" s="10">
        <f t="shared" si="0"/>
        <v>0</v>
      </c>
    </row>
    <row r="18" spans="1:30" s="1" customFormat="1" x14ac:dyDescent="0.25">
      <c r="A18" s="343"/>
      <c r="B18" s="26" t="s">
        <v>11</v>
      </c>
      <c r="C18" s="61"/>
      <c r="D18" s="69"/>
      <c r="E18" s="61"/>
      <c r="F18" s="61"/>
      <c r="G18" s="61"/>
      <c r="H18" s="61"/>
      <c r="I18" s="61"/>
      <c r="J18" s="69"/>
      <c r="K18" s="58"/>
      <c r="L18" s="58"/>
      <c r="M18" s="58"/>
      <c r="N18" s="13"/>
      <c r="O18" s="6"/>
      <c r="P18" s="2"/>
      <c r="Q18" s="2"/>
      <c r="R18" s="2"/>
      <c r="S18" s="122"/>
      <c r="T18" s="2"/>
      <c r="U18" s="36"/>
      <c r="V18" s="2"/>
      <c r="W18" s="122"/>
      <c r="X18" s="58"/>
      <c r="Y18" s="2"/>
      <c r="Z18" s="69"/>
      <c r="AA18" s="58"/>
      <c r="AB18" s="13"/>
      <c r="AC18" s="481"/>
      <c r="AD18" s="10">
        <f t="shared" si="0"/>
        <v>0</v>
      </c>
    </row>
    <row r="19" spans="1:30" s="127" customFormat="1" x14ac:dyDescent="0.25">
      <c r="A19" s="343"/>
      <c r="B19" s="159" t="s">
        <v>135</v>
      </c>
      <c r="C19" s="134"/>
      <c r="D19" s="392"/>
      <c r="E19" s="134"/>
      <c r="F19" s="134"/>
      <c r="G19" s="134"/>
      <c r="H19" s="134"/>
      <c r="I19" s="134"/>
      <c r="J19" s="392"/>
      <c r="K19" s="132"/>
      <c r="L19" s="132"/>
      <c r="M19" s="132"/>
      <c r="N19" s="131"/>
      <c r="O19" s="464"/>
      <c r="P19" s="130"/>
      <c r="Q19" s="130"/>
      <c r="R19" s="130"/>
      <c r="S19" s="138"/>
      <c r="T19" s="133"/>
      <c r="U19" s="133"/>
      <c r="V19" s="130"/>
      <c r="W19" s="138"/>
      <c r="X19" s="132"/>
      <c r="Y19" s="130"/>
      <c r="Z19" s="130"/>
      <c r="AA19" s="392"/>
      <c r="AB19" s="131"/>
      <c r="AC19" s="482"/>
      <c r="AD19" s="135">
        <f t="shared" si="0"/>
        <v>0</v>
      </c>
    </row>
    <row r="20" spans="1:30" s="127" customFormat="1" ht="13.8" thickBot="1" x14ac:dyDescent="0.3">
      <c r="A20" s="612" t="s">
        <v>228</v>
      </c>
      <c r="B20" s="612"/>
      <c r="C20" s="403"/>
      <c r="D20" s="110"/>
      <c r="E20" s="403"/>
      <c r="F20" s="421" t="s">
        <v>221</v>
      </c>
      <c r="G20" s="403"/>
      <c r="H20" s="414"/>
      <c r="I20" s="403"/>
      <c r="J20" s="110"/>
      <c r="K20" s="107"/>
      <c r="L20" s="107"/>
      <c r="M20" s="107"/>
      <c r="N20" s="110"/>
      <c r="O20" s="109"/>
      <c r="P20" s="107"/>
      <c r="Q20" s="107"/>
      <c r="R20" s="107"/>
      <c r="S20" s="294"/>
      <c r="T20" s="107"/>
      <c r="U20" s="107"/>
      <c r="V20" s="107"/>
      <c r="W20" s="110"/>
      <c r="X20" s="107"/>
      <c r="Y20" s="107"/>
      <c r="Z20" s="110"/>
      <c r="AA20" s="107"/>
      <c r="AB20" s="315" t="s">
        <v>221</v>
      </c>
      <c r="AC20" s="110"/>
      <c r="AD20" s="304">
        <f t="shared" si="0"/>
        <v>0</v>
      </c>
    </row>
    <row r="21" spans="1:30" s="1" customFormat="1" ht="26.25" customHeight="1" thickBot="1" x14ac:dyDescent="0.3">
      <c r="A21" s="539" t="s">
        <v>12</v>
      </c>
      <c r="B21" s="615"/>
      <c r="C21" s="298">
        <f>SUM(C6:C20)</f>
        <v>0</v>
      </c>
      <c r="D21" s="306">
        <f t="shared" ref="D21:AC21" si="1">SUM(D6:D20)</f>
        <v>0</v>
      </c>
      <c r="E21" s="298">
        <f t="shared" si="1"/>
        <v>0</v>
      </c>
      <c r="F21" s="298">
        <f t="shared" si="1"/>
        <v>0</v>
      </c>
      <c r="G21" s="298">
        <f t="shared" si="1"/>
        <v>0</v>
      </c>
      <c r="H21" s="298">
        <f t="shared" ref="H21:I21" si="2">SUM(H6:H20)</f>
        <v>0</v>
      </c>
      <c r="I21" s="298">
        <f t="shared" si="2"/>
        <v>0</v>
      </c>
      <c r="J21" s="301">
        <f t="shared" si="1"/>
        <v>0</v>
      </c>
      <c r="K21" s="296">
        <f t="shared" si="1"/>
        <v>0</v>
      </c>
      <c r="L21" s="296">
        <f t="shared" si="1"/>
        <v>0</v>
      </c>
      <c r="M21" s="296">
        <f t="shared" si="1"/>
        <v>0</v>
      </c>
      <c r="N21" s="297">
        <f t="shared" si="1"/>
        <v>0</v>
      </c>
      <c r="O21" s="465">
        <f t="shared" si="1"/>
        <v>0</v>
      </c>
      <c r="P21" s="296">
        <f t="shared" ref="P21:R21" si="3">SUM(P6:P20)</f>
        <v>0</v>
      </c>
      <c r="Q21" s="296">
        <f t="shared" si="3"/>
        <v>0</v>
      </c>
      <c r="R21" s="296">
        <f t="shared" si="3"/>
        <v>0</v>
      </c>
      <c r="S21" s="301">
        <f t="shared" ref="S21" si="4">SUM(S6:S20)</f>
        <v>0</v>
      </c>
      <c r="T21" s="296">
        <f t="shared" si="1"/>
        <v>0</v>
      </c>
      <c r="U21" s="296">
        <f t="shared" si="1"/>
        <v>0</v>
      </c>
      <c r="V21" s="296">
        <f t="shared" ref="V21:X21" si="5">SUM(V6:V20)</f>
        <v>0</v>
      </c>
      <c r="W21" s="301">
        <f t="shared" si="5"/>
        <v>0</v>
      </c>
      <c r="X21" s="296">
        <f t="shared" si="5"/>
        <v>0</v>
      </c>
      <c r="Y21" s="296">
        <f t="shared" ref="Y21:Z21" si="6">SUM(Y6:Y20)</f>
        <v>0</v>
      </c>
      <c r="Z21" s="296">
        <f t="shared" si="6"/>
        <v>0</v>
      </c>
      <c r="AA21" s="306">
        <f t="shared" si="1"/>
        <v>0</v>
      </c>
      <c r="AB21" s="297">
        <f t="shared" si="1"/>
        <v>0</v>
      </c>
      <c r="AC21" s="301">
        <f t="shared" si="1"/>
        <v>0</v>
      </c>
      <c r="AD21" s="300">
        <f>SUM(AD6:AD20)</f>
        <v>0</v>
      </c>
    </row>
    <row r="22" spans="1:30" s="1" customFormat="1" ht="25.5" customHeight="1" thickBot="1" x14ac:dyDescent="0.3">
      <c r="A22" s="613" t="s">
        <v>13</v>
      </c>
      <c r="B22" s="614"/>
      <c r="C22" s="404"/>
      <c r="D22" s="408"/>
      <c r="E22" s="404"/>
      <c r="F22" s="404"/>
      <c r="G22" s="404"/>
      <c r="H22" s="415"/>
      <c r="I22" s="404"/>
      <c r="J22" s="393"/>
      <c r="K22" s="78"/>
      <c r="L22" s="78"/>
      <c r="M22" s="78"/>
      <c r="N22" s="79"/>
      <c r="O22" s="466"/>
      <c r="P22" s="78"/>
      <c r="Q22" s="78"/>
      <c r="R22" s="78"/>
      <c r="S22" s="393"/>
      <c r="T22" s="78"/>
      <c r="U22" s="78"/>
      <c r="V22" s="78"/>
      <c r="W22" s="393"/>
      <c r="X22" s="78"/>
      <c r="Y22" s="78"/>
      <c r="Z22" s="80"/>
      <c r="AA22" s="80"/>
      <c r="AB22" s="79"/>
      <c r="AC22" s="483"/>
      <c r="AD22" s="305">
        <f>SUM(C22:AC22)</f>
        <v>0</v>
      </c>
    </row>
    <row r="23" spans="1:30" s="1" customFormat="1" ht="12.75" customHeight="1" x14ac:dyDescent="0.25">
      <c r="A23" s="63" t="s">
        <v>107</v>
      </c>
      <c r="C23" s="601"/>
      <c r="D23" s="601"/>
      <c r="E23" s="601"/>
      <c r="F23" s="601"/>
      <c r="G23" s="601"/>
      <c r="H23" s="601"/>
      <c r="I23" s="601"/>
      <c r="J23" s="601"/>
      <c r="K23" s="601"/>
      <c r="L23" s="601"/>
      <c r="M23" s="601"/>
      <c r="N23" s="601"/>
      <c r="O23" s="601"/>
      <c r="P23" s="601"/>
      <c r="Q23" s="601"/>
      <c r="R23" s="601"/>
      <c r="S23" s="601"/>
      <c r="T23" s="601"/>
      <c r="U23" s="601"/>
      <c r="V23" s="601"/>
      <c r="W23" s="601"/>
      <c r="X23" s="601"/>
      <c r="Y23" s="601"/>
      <c r="Z23" s="601"/>
      <c r="AA23" s="601"/>
      <c r="AB23" s="601"/>
      <c r="AC23" s="604"/>
      <c r="AD23" s="583"/>
    </row>
    <row r="24" spans="1:30" s="1" customFormat="1" ht="12.75" customHeight="1" x14ac:dyDescent="0.25">
      <c r="A24" s="553" t="s">
        <v>148</v>
      </c>
      <c r="B24" s="609"/>
      <c r="C24" s="588"/>
      <c r="D24" s="588"/>
      <c r="E24" s="588"/>
      <c r="F24" s="588"/>
      <c r="G24" s="588"/>
      <c r="H24" s="588"/>
      <c r="I24" s="588"/>
      <c r="J24" s="588"/>
      <c r="K24" s="588"/>
      <c r="L24" s="588"/>
      <c r="M24" s="588"/>
      <c r="N24" s="588"/>
      <c r="O24" s="588"/>
      <c r="P24" s="588"/>
      <c r="Q24" s="588"/>
      <c r="R24" s="588"/>
      <c r="S24" s="588"/>
      <c r="T24" s="588"/>
      <c r="U24" s="588"/>
      <c r="V24" s="588"/>
      <c r="W24" s="588"/>
      <c r="X24" s="588"/>
      <c r="Y24" s="588"/>
      <c r="Z24" s="588"/>
      <c r="AA24" s="588"/>
      <c r="AB24" s="588"/>
      <c r="AC24" s="605"/>
      <c r="AD24" s="584"/>
    </row>
    <row r="25" spans="1:30" s="5" customFormat="1" ht="18" customHeight="1" x14ac:dyDescent="0.25">
      <c r="A25" s="607" t="s">
        <v>114</v>
      </c>
      <c r="B25" s="608"/>
      <c r="C25" s="420" t="s">
        <v>26</v>
      </c>
      <c r="D25" s="420" t="s">
        <v>274</v>
      </c>
      <c r="E25" s="420" t="s">
        <v>26</v>
      </c>
      <c r="F25" s="419" t="s">
        <v>46</v>
      </c>
      <c r="G25" s="420" t="s">
        <v>27</v>
      </c>
      <c r="H25" s="416" t="s">
        <v>125</v>
      </c>
      <c r="I25" s="419" t="s">
        <v>259</v>
      </c>
      <c r="J25" s="386" t="s">
        <v>46</v>
      </c>
      <c r="K25" s="64" t="s">
        <v>46</v>
      </c>
      <c r="L25" s="64" t="s">
        <v>46</v>
      </c>
      <c r="M25" s="64" t="s">
        <v>46</v>
      </c>
      <c r="N25" s="99" t="s">
        <v>127</v>
      </c>
      <c r="O25" s="66" t="s">
        <v>265</v>
      </c>
      <c r="P25" s="64" t="s">
        <v>266</v>
      </c>
      <c r="Q25" s="64" t="s">
        <v>46</v>
      </c>
      <c r="R25" s="64" t="s">
        <v>266</v>
      </c>
      <c r="S25" s="386" t="s">
        <v>46</v>
      </c>
      <c r="T25" s="64" t="s">
        <v>34</v>
      </c>
      <c r="U25" s="64" t="s">
        <v>33</v>
      </c>
      <c r="V25" s="64" t="s">
        <v>46</v>
      </c>
      <c r="W25" s="390" t="s">
        <v>46</v>
      </c>
      <c r="X25" s="64" t="s">
        <v>28</v>
      </c>
      <c r="Y25" s="64" t="s">
        <v>29</v>
      </c>
      <c r="Z25" s="390" t="s">
        <v>29</v>
      </c>
      <c r="AA25" s="76" t="s">
        <v>116</v>
      </c>
      <c r="AB25" s="99" t="s">
        <v>127</v>
      </c>
      <c r="AC25" s="484"/>
      <c r="AD25" s="95"/>
    </row>
    <row r="26" spans="1:30" ht="18" customHeight="1" x14ac:dyDescent="0.25">
      <c r="A26" s="26" t="s">
        <v>14</v>
      </c>
      <c r="B26" s="67"/>
      <c r="C26" s="83" t="str">
        <f t="shared" ref="C26:AB26" si="7">IF(C23=0," ",C21/C23)</f>
        <v xml:space="preserve"> </v>
      </c>
      <c r="D26" s="113" t="str">
        <f t="shared" si="7"/>
        <v xml:space="preserve"> </v>
      </c>
      <c r="E26" s="83" t="str">
        <f t="shared" si="7"/>
        <v xml:space="preserve"> </v>
      </c>
      <c r="F26" s="83" t="str">
        <f t="shared" si="7"/>
        <v xml:space="preserve"> </v>
      </c>
      <c r="G26" s="83" t="str">
        <f t="shared" si="7"/>
        <v xml:space="preserve"> </v>
      </c>
      <c r="H26" s="83" t="str">
        <f t="shared" ref="H26" si="8">IF(H23=0," ",H21/H23)</f>
        <v xml:space="preserve"> </v>
      </c>
      <c r="I26" s="83" t="str">
        <f t="shared" si="7"/>
        <v xml:space="preserve"> </v>
      </c>
      <c r="J26" s="18" t="str">
        <f t="shared" si="7"/>
        <v xml:space="preserve"> </v>
      </c>
      <c r="K26" s="16" t="str">
        <f t="shared" si="7"/>
        <v xml:space="preserve"> </v>
      </c>
      <c r="L26" s="16" t="str">
        <f t="shared" si="7"/>
        <v xml:space="preserve"> </v>
      </c>
      <c r="M26" s="16" t="str">
        <f t="shared" si="7"/>
        <v xml:space="preserve"> </v>
      </c>
      <c r="N26" s="19" t="str">
        <f t="shared" si="7"/>
        <v xml:space="preserve"> </v>
      </c>
      <c r="O26" s="467" t="str">
        <f t="shared" si="7"/>
        <v xml:space="preserve"> </v>
      </c>
      <c r="P26" s="16" t="str">
        <f t="shared" ref="P26:R26" si="9">IF(P23=0," ",P21/P23)</f>
        <v xml:space="preserve"> </v>
      </c>
      <c r="Q26" s="16" t="str">
        <f t="shared" si="9"/>
        <v xml:space="preserve"> </v>
      </c>
      <c r="R26" s="16" t="str">
        <f t="shared" si="9"/>
        <v xml:space="preserve"> </v>
      </c>
      <c r="S26" s="18" t="str">
        <f t="shared" ref="S26" si="10">IF(S23=0," ",S21/S23)</f>
        <v xml:space="preserve"> </v>
      </c>
      <c r="T26" s="16" t="str">
        <f t="shared" si="7"/>
        <v xml:space="preserve"> </v>
      </c>
      <c r="U26" s="16" t="str">
        <f t="shared" si="7"/>
        <v xml:space="preserve"> </v>
      </c>
      <c r="V26" s="16" t="str">
        <f t="shared" ref="V26:X26" si="11">IF(V23=0," ",V21/V23)</f>
        <v xml:space="preserve"> </v>
      </c>
      <c r="W26" s="18" t="str">
        <f t="shared" si="11"/>
        <v xml:space="preserve"> </v>
      </c>
      <c r="X26" s="16" t="str">
        <f t="shared" si="11"/>
        <v xml:space="preserve"> </v>
      </c>
      <c r="Y26" s="16" t="str">
        <f t="shared" ref="Y26:Z26" si="12">IF(Y23=0," ",Y21/Y23)</f>
        <v xml:space="preserve"> </v>
      </c>
      <c r="Z26" s="113" t="str">
        <f t="shared" si="12"/>
        <v xml:space="preserve"> </v>
      </c>
      <c r="AA26" s="16" t="str">
        <f t="shared" si="7"/>
        <v xml:space="preserve"> </v>
      </c>
      <c r="AB26" s="19" t="str">
        <f t="shared" si="7"/>
        <v xml:space="preserve"> </v>
      </c>
      <c r="AC26" s="485"/>
      <c r="AD26" s="47"/>
    </row>
    <row r="27" spans="1:30" ht="18" customHeight="1" x14ac:dyDescent="0.25">
      <c r="A27" s="159" t="s">
        <v>145</v>
      </c>
      <c r="B27" s="73"/>
      <c r="C27" s="405"/>
      <c r="D27" s="409"/>
      <c r="E27" s="410"/>
      <c r="F27" s="405"/>
      <c r="G27" s="405"/>
      <c r="H27" s="417" t="s">
        <v>126</v>
      </c>
      <c r="I27" s="405"/>
      <c r="J27" s="394"/>
      <c r="K27" s="162"/>
      <c r="L27" s="162"/>
      <c r="M27" s="162"/>
      <c r="N27" s="163"/>
      <c r="O27" s="165"/>
      <c r="P27" s="164"/>
      <c r="Q27" s="164"/>
      <c r="R27" s="164"/>
      <c r="S27" s="394"/>
      <c r="T27" s="164"/>
      <c r="U27" s="164"/>
      <c r="V27" s="164"/>
      <c r="W27" s="394"/>
      <c r="X27" s="162"/>
      <c r="Y27" s="164"/>
      <c r="Z27" s="166"/>
      <c r="AA27" s="162"/>
      <c r="AB27" s="163"/>
      <c r="AC27" s="486"/>
      <c r="AD27" s="167"/>
    </row>
    <row r="28" spans="1:30" ht="18" customHeight="1" x14ac:dyDescent="0.25">
      <c r="A28" s="128" t="s">
        <v>146</v>
      </c>
      <c r="B28" s="67"/>
      <c r="C28" s="406"/>
      <c r="D28" s="197"/>
      <c r="E28" s="406"/>
      <c r="F28" s="406"/>
      <c r="G28" s="406"/>
      <c r="H28" s="406"/>
      <c r="I28" s="406"/>
      <c r="J28" s="395"/>
      <c r="K28" s="194"/>
      <c r="L28" s="194"/>
      <c r="M28" s="168"/>
      <c r="N28" s="191"/>
      <c r="O28" s="196"/>
      <c r="P28" s="190"/>
      <c r="Q28" s="190"/>
      <c r="R28" s="190"/>
      <c r="S28" s="463"/>
      <c r="T28" s="190"/>
      <c r="U28" s="190"/>
      <c r="V28" s="190"/>
      <c r="W28" s="463"/>
      <c r="X28" s="194"/>
      <c r="Y28" s="190"/>
      <c r="Z28" s="197"/>
      <c r="AA28" s="194"/>
      <c r="AB28" s="191"/>
      <c r="AC28" s="487"/>
      <c r="AD28" s="169"/>
    </row>
    <row r="29" spans="1:30" ht="18" customHeight="1" thickBot="1" x14ac:dyDescent="0.3">
      <c r="A29" s="160" t="s">
        <v>147</v>
      </c>
      <c r="C29" s="407"/>
      <c r="D29" s="193"/>
      <c r="E29" s="407"/>
      <c r="F29" s="407"/>
      <c r="G29" s="407"/>
      <c r="H29" s="418"/>
      <c r="I29" s="407"/>
      <c r="J29" s="396"/>
      <c r="K29" s="195"/>
      <c r="L29" s="195"/>
      <c r="M29" s="195"/>
      <c r="N29" s="198"/>
      <c r="O29" s="468"/>
      <c r="P29" s="469"/>
      <c r="Q29" s="469"/>
      <c r="R29" s="469"/>
      <c r="S29" s="470"/>
      <c r="T29" s="192"/>
      <c r="U29" s="192"/>
      <c r="V29" s="195"/>
      <c r="W29" s="396"/>
      <c r="X29" s="195"/>
      <c r="Y29" s="192"/>
      <c r="Z29" s="193"/>
      <c r="AA29" s="199"/>
      <c r="AB29" s="201"/>
      <c r="AC29" s="488"/>
      <c r="AD29" s="170"/>
    </row>
    <row r="30" spans="1:30" x14ac:dyDescent="0.25">
      <c r="A30" s="606"/>
      <c r="B30" s="606"/>
      <c r="C30" s="157"/>
      <c r="D30" s="157"/>
      <c r="E30" s="157"/>
      <c r="F30" s="158"/>
      <c r="G30" s="158"/>
      <c r="H30" s="158"/>
      <c r="I30" s="158"/>
      <c r="J30" s="157"/>
      <c r="K30" s="157"/>
      <c r="L30" s="158"/>
      <c r="M30" s="157"/>
      <c r="N30" s="157"/>
      <c r="O30" s="157"/>
      <c r="P30" s="157"/>
      <c r="Q30" s="157"/>
      <c r="R30" s="157"/>
      <c r="S30" s="157"/>
      <c r="T30" s="157"/>
      <c r="U30" s="157"/>
      <c r="V30" s="157"/>
      <c r="W30" s="157"/>
      <c r="X30" s="157"/>
      <c r="Y30" s="157"/>
      <c r="Z30" s="157"/>
      <c r="AA30" s="157"/>
      <c r="AB30" s="157"/>
      <c r="AC30" s="157"/>
      <c r="AD30" s="157"/>
    </row>
    <row r="31" spans="1:30" x14ac:dyDescent="0.25">
      <c r="A31" s="597" t="s">
        <v>222</v>
      </c>
      <c r="B31" s="597"/>
      <c r="C31" s="597"/>
      <c r="D31" s="597"/>
      <c r="E31" s="597"/>
      <c r="F31" s="597"/>
      <c r="G31" s="597"/>
      <c r="H31" s="597"/>
      <c r="I31" s="597"/>
      <c r="J31" s="597"/>
      <c r="K31" s="597"/>
      <c r="L31" s="597"/>
      <c r="M31" s="597"/>
      <c r="N31" s="597"/>
      <c r="O31" s="597"/>
      <c r="P31" s="597"/>
      <c r="Q31" s="597"/>
      <c r="R31" s="597"/>
      <c r="S31" s="597"/>
      <c r="T31" s="597"/>
      <c r="U31" s="597"/>
      <c r="V31" s="597"/>
      <c r="W31" s="597"/>
      <c r="X31" s="597"/>
      <c r="Y31" s="597"/>
      <c r="Z31" s="597"/>
      <c r="AA31" s="597"/>
      <c r="AB31" s="597"/>
    </row>
    <row r="32" spans="1:30" x14ac:dyDescent="0.25">
      <c r="A32" s="118" t="str">
        <f>Summary!A30</f>
        <v>Revised 7/13/2026</v>
      </c>
      <c r="C32" s="596"/>
      <c r="D32" s="596"/>
      <c r="E32" s="596"/>
      <c r="F32" s="596"/>
      <c r="G32" s="596"/>
      <c r="H32" s="596"/>
      <c r="I32" s="596"/>
      <c r="J32" s="596"/>
      <c r="K32" s="596"/>
      <c r="L32" s="596"/>
      <c r="M32" s="596"/>
      <c r="N32" s="596"/>
      <c r="O32" s="596"/>
      <c r="P32" s="596"/>
      <c r="Q32" s="596"/>
      <c r="R32" s="596"/>
      <c r="S32" s="596"/>
      <c r="T32" s="596"/>
      <c r="U32" s="596"/>
      <c r="V32" s="161"/>
      <c r="W32" s="161"/>
      <c r="X32" s="161"/>
      <c r="Y32" s="161"/>
      <c r="Z32" s="161"/>
      <c r="AA32" s="161"/>
      <c r="AB32" s="161"/>
    </row>
    <row r="45" ht="14.25" customHeight="1" x14ac:dyDescent="0.25"/>
    <row r="66" spans="1:1" x14ac:dyDescent="0.25">
      <c r="A66" s="17"/>
    </row>
  </sheetData>
  <sheetProtection algorithmName="SHA-512" hashValue="RTs/m8qCPn5Hm1pOlf4gYxLKK8ZnRMEu5Rie3pbyu+2446M/Md26NEid666GDEwww03P5Gtf4Pvagk9fU2K/cg==" saltValue="J7NLILQ2FQmlkiR7UVq86Q==" spinCount="100000" sheet="1" objects="1" scenarios="1"/>
  <mergeCells count="41">
    <mergeCell ref="R23:R24"/>
    <mergeCell ref="Y23:Y24"/>
    <mergeCell ref="Z23:Z24"/>
    <mergeCell ref="V23:V24"/>
    <mergeCell ref="X23:X24"/>
    <mergeCell ref="W23:W24"/>
    <mergeCell ref="J3:N3"/>
    <mergeCell ref="A4:B4"/>
    <mergeCell ref="A3:B3"/>
    <mergeCell ref="M23:M24"/>
    <mergeCell ref="A20:B20"/>
    <mergeCell ref="A22:B22"/>
    <mergeCell ref="J23:J24"/>
    <mergeCell ref="A21:B21"/>
    <mergeCell ref="N23:N24"/>
    <mergeCell ref="H23:H24"/>
    <mergeCell ref="F23:F24"/>
    <mergeCell ref="G23:G24"/>
    <mergeCell ref="I23:I24"/>
    <mergeCell ref="A30:B30"/>
    <mergeCell ref="A25:B25"/>
    <mergeCell ref="C23:C24"/>
    <mergeCell ref="D23:D24"/>
    <mergeCell ref="E23:E24"/>
    <mergeCell ref="A24:B24"/>
    <mergeCell ref="C32:U32"/>
    <mergeCell ref="A31:AB31"/>
    <mergeCell ref="AD23:AD24"/>
    <mergeCell ref="O3:AB3"/>
    <mergeCell ref="AB23:AB24"/>
    <mergeCell ref="O23:O24"/>
    <mergeCell ref="T23:T24"/>
    <mergeCell ref="U23:U24"/>
    <mergeCell ref="AA23:AA24"/>
    <mergeCell ref="AD3:AD4"/>
    <mergeCell ref="AC23:AC24"/>
    <mergeCell ref="K23:K24"/>
    <mergeCell ref="L23:L24"/>
    <mergeCell ref="S23:S24"/>
    <mergeCell ref="P23:P24"/>
    <mergeCell ref="Q23:Q24"/>
  </mergeCells>
  <phoneticPr fontId="0" type="noConversion"/>
  <conditionalFormatting sqref="C27 P27:AB29">
    <cfRule type="expression" dxfId="13" priority="19">
      <formula>AND(C$21&gt;0,C27=0)</formula>
    </cfRule>
  </conditionalFormatting>
  <conditionalFormatting sqref="C28:E29">
    <cfRule type="expression" dxfId="12" priority="20">
      <formula>AND(C$21&gt;0,C28=0)</formula>
    </cfRule>
  </conditionalFormatting>
  <conditionalFormatting sqref="C23:AB23">
    <cfRule type="expression" dxfId="11" priority="1">
      <formula>AND(C$21&gt;0,C23=0)</formula>
    </cfRule>
  </conditionalFormatting>
  <conditionalFormatting sqref="F27:G29">
    <cfRule type="expression" dxfId="10" priority="10">
      <formula>AND(F$21&gt;0,F27=0)</formula>
    </cfRule>
  </conditionalFormatting>
  <conditionalFormatting sqref="H28">
    <cfRule type="expression" dxfId="9" priority="18">
      <formula>AND(H$21&gt;0,H28=0)</formula>
    </cfRule>
  </conditionalFormatting>
  <conditionalFormatting sqref="I27:I29">
    <cfRule type="expression" dxfId="8" priority="16">
      <formula>AND(I$21&gt;0,I27=0)</formula>
    </cfRule>
  </conditionalFormatting>
  <conditionalFormatting sqref="J27 M27:O27 N28:O28 J29 M29:O29">
    <cfRule type="expression" dxfId="7" priority="21">
      <formula>AND(J$21&gt;0,J27=0)</formula>
    </cfRule>
  </conditionalFormatting>
  <conditionalFormatting sqref="K27:L29">
    <cfRule type="expression" dxfId="6" priority="9">
      <formula>AND(K$21&gt;0,K27=0)</formula>
    </cfRule>
  </conditionalFormatting>
  <printOptions headings="1"/>
  <pageMargins left="0.56000000000000005" right="0.38" top="0.75" bottom="0.48" header="0.44" footer="0.5"/>
  <pageSetup scale="73" fitToWidth="0" orientation="landscape" r:id="rId1"/>
  <headerFooter alignWithMargins="0">
    <oddHeader xml:space="preserve">&amp;C&amp;"Arial,Bold"&amp;12Title III - E
&amp;"Arial,Regular"&amp;10
</oddHeader>
    <oddFooter xml:space="preserve">&amp;CPage &amp;P of &amp;N&amp;R&amp;6&amp;F &amp;A
Printed &amp;D
</oddFooter>
  </headerFooter>
  <colBreaks count="4" manualBreakCount="4">
    <brk id="8" max="31" man="1"/>
    <brk id="14" max="31" man="1"/>
    <brk id="20" max="31" man="1"/>
    <brk id="26" max="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39997558519241921"/>
  </sheetPr>
  <dimension ref="A1:AE66"/>
  <sheetViews>
    <sheetView showGridLines="0" showZeros="0" topLeftCell="V1" zoomScaleNormal="100" zoomScaleSheetLayoutView="100" workbookViewId="0">
      <selection activeCell="B11" sqref="B11"/>
    </sheetView>
  </sheetViews>
  <sheetFormatPr defaultRowHeight="13.2" x14ac:dyDescent="0.25"/>
  <cols>
    <col min="1" max="1" width="7.6640625" customWidth="1"/>
    <col min="2" max="2" width="27.44140625" customWidth="1"/>
    <col min="3" max="28" width="16.6640625" style="15" customWidth="1"/>
    <col min="29" max="29" width="14.6640625" style="15" customWidth="1"/>
    <col min="30" max="30" width="2.33203125" customWidth="1"/>
    <col min="31" max="31" width="14.44140625" customWidth="1"/>
  </cols>
  <sheetData>
    <row r="1" spans="1:31" x14ac:dyDescent="0.25">
      <c r="A1" s="9" t="s">
        <v>79</v>
      </c>
      <c r="B1" s="40">
        <f>Summary!H1</f>
        <v>0</v>
      </c>
      <c r="C1" s="7"/>
      <c r="D1" s="7"/>
      <c r="E1" s="7"/>
      <c r="F1" s="7"/>
      <c r="G1" s="7"/>
      <c r="H1"/>
      <c r="I1"/>
      <c r="J1"/>
      <c r="K1"/>
      <c r="L1"/>
      <c r="M1"/>
      <c r="N1"/>
      <c r="O1"/>
      <c r="P1"/>
      <c r="Q1"/>
      <c r="R1"/>
      <c r="S1"/>
      <c r="T1"/>
      <c r="U1"/>
      <c r="V1"/>
      <c r="W1"/>
      <c r="X1"/>
      <c r="Y1"/>
      <c r="Z1"/>
      <c r="AA1"/>
      <c r="AB1"/>
      <c r="AC1"/>
    </row>
    <row r="2" spans="1:31" ht="13.8" thickBot="1" x14ac:dyDescent="0.3">
      <c r="A2" s="9"/>
      <c r="B2" s="40"/>
      <c r="C2" s="336" t="s">
        <v>213</v>
      </c>
      <c r="D2" s="340"/>
      <c r="E2" s="340"/>
      <c r="F2" s="340"/>
      <c r="G2" s="340"/>
      <c r="H2" s="338"/>
      <c r="I2" s="338"/>
      <c r="J2" s="338"/>
      <c r="K2" s="338"/>
      <c r="L2" s="338"/>
      <c r="M2" s="338"/>
      <c r="N2" s="338"/>
      <c r="O2" s="338"/>
      <c r="P2" s="338"/>
      <c r="Q2" s="338"/>
      <c r="R2" s="338"/>
      <c r="S2" s="338"/>
      <c r="T2" s="338"/>
      <c r="U2" s="338"/>
      <c r="V2" s="338"/>
      <c r="W2" s="338"/>
      <c r="X2" s="338"/>
      <c r="Y2" s="338"/>
      <c r="Z2" s="338"/>
      <c r="AA2" s="338"/>
      <c r="AB2" s="338"/>
      <c r="AC2" s="338"/>
      <c r="AD2" s="341"/>
      <c r="AE2" s="341"/>
    </row>
    <row r="3" spans="1:31" ht="68.25" customHeight="1" thickBot="1" x14ac:dyDescent="0.35">
      <c r="A3" s="533" t="s">
        <v>118</v>
      </c>
      <c r="B3" s="533"/>
      <c r="C3" s="411" t="s">
        <v>108</v>
      </c>
      <c r="D3" s="412" t="s">
        <v>109</v>
      </c>
      <c r="E3" s="411" t="s">
        <v>110</v>
      </c>
      <c r="F3" s="411" t="s">
        <v>195</v>
      </c>
      <c r="G3" s="411" t="s">
        <v>260</v>
      </c>
      <c r="H3" s="411" t="s">
        <v>271</v>
      </c>
      <c r="I3" s="411" t="s">
        <v>258</v>
      </c>
      <c r="J3" s="600" t="s">
        <v>105</v>
      </c>
      <c r="K3" s="600"/>
      <c r="L3" s="600"/>
      <c r="M3" s="610"/>
      <c r="N3" s="610"/>
      <c r="O3" s="598" t="s">
        <v>50</v>
      </c>
      <c r="P3" s="599"/>
      <c r="Q3" s="599"/>
      <c r="R3" s="599"/>
      <c r="S3" s="599"/>
      <c r="T3" s="599"/>
      <c r="U3" s="599"/>
      <c r="V3" s="599"/>
      <c r="W3" s="599"/>
      <c r="X3" s="599"/>
      <c r="Y3" s="599"/>
      <c r="Z3" s="599"/>
      <c r="AA3" s="599"/>
      <c r="AB3" s="600"/>
      <c r="AC3" s="618" t="s">
        <v>113</v>
      </c>
      <c r="AE3" s="616" t="s">
        <v>124</v>
      </c>
    </row>
    <row r="4" spans="1:31" s="3" customFormat="1" ht="55.5" customHeight="1" thickBot="1" x14ac:dyDescent="0.3">
      <c r="A4" s="537" t="s">
        <v>0</v>
      </c>
      <c r="B4" s="611"/>
      <c r="C4" s="402" t="s">
        <v>108</v>
      </c>
      <c r="D4" s="38" t="s">
        <v>109</v>
      </c>
      <c r="E4" s="402" t="s">
        <v>110</v>
      </c>
      <c r="F4" s="430" t="s">
        <v>195</v>
      </c>
      <c r="G4" s="444" t="s">
        <v>130</v>
      </c>
      <c r="H4" s="439" t="s">
        <v>271</v>
      </c>
      <c r="I4" s="439" t="s">
        <v>258</v>
      </c>
      <c r="J4" s="398" t="s">
        <v>190</v>
      </c>
      <c r="K4" s="453" t="s">
        <v>191</v>
      </c>
      <c r="L4" s="453" t="s">
        <v>192</v>
      </c>
      <c r="M4" s="453" t="s">
        <v>193</v>
      </c>
      <c r="N4" s="399" t="s">
        <v>94</v>
      </c>
      <c r="O4" s="471" t="s">
        <v>268</v>
      </c>
      <c r="P4" s="462" t="s">
        <v>269</v>
      </c>
      <c r="Q4" s="462" t="s">
        <v>20</v>
      </c>
      <c r="R4" s="462" t="s">
        <v>267</v>
      </c>
      <c r="S4" s="428" t="s">
        <v>270</v>
      </c>
      <c r="T4" s="454" t="s">
        <v>111</v>
      </c>
      <c r="U4" s="454" t="s">
        <v>11</v>
      </c>
      <c r="V4" s="453" t="s">
        <v>23</v>
      </c>
      <c r="W4" s="453" t="s">
        <v>24</v>
      </c>
      <c r="X4" s="462" t="s">
        <v>25</v>
      </c>
      <c r="Y4" s="454" t="s">
        <v>10</v>
      </c>
      <c r="Z4" s="446" t="s">
        <v>112</v>
      </c>
      <c r="AA4" s="453" t="s">
        <v>106</v>
      </c>
      <c r="AB4" s="399" t="s">
        <v>128</v>
      </c>
      <c r="AC4" s="619"/>
      <c r="AE4" s="617"/>
    </row>
    <row r="5" spans="1:31" s="1" customFormat="1" ht="24" customHeight="1" thickBot="1" x14ac:dyDescent="0.3">
      <c r="A5" s="4" t="s">
        <v>1</v>
      </c>
      <c r="B5" s="26"/>
      <c r="C5" s="59"/>
      <c r="D5" s="68"/>
      <c r="E5" s="59"/>
      <c r="F5" s="59"/>
      <c r="G5" s="23"/>
      <c r="H5" s="440"/>
      <c r="I5" s="440"/>
      <c r="J5" s="448"/>
      <c r="K5" s="449"/>
      <c r="L5" s="449"/>
      <c r="M5" s="449"/>
      <c r="N5" s="450"/>
      <c r="O5" s="21"/>
      <c r="P5" s="21"/>
      <c r="Q5" s="21"/>
      <c r="R5" s="21"/>
      <c r="S5" s="21"/>
      <c r="T5" s="451"/>
      <c r="U5" s="451"/>
      <c r="V5" s="449"/>
      <c r="W5" s="449"/>
      <c r="X5" s="57"/>
      <c r="Y5" s="451"/>
      <c r="Z5" s="452"/>
      <c r="AA5" s="449"/>
      <c r="AB5" s="450"/>
      <c r="AC5" s="455"/>
      <c r="AE5" s="96"/>
    </row>
    <row r="6" spans="1:31" s="1" customFormat="1" x14ac:dyDescent="0.25">
      <c r="A6" s="343"/>
      <c r="B6" s="26" t="s">
        <v>6</v>
      </c>
      <c r="C6" s="60"/>
      <c r="D6" s="72"/>
      <c r="E6" s="60"/>
      <c r="F6" s="60"/>
      <c r="G6" s="33"/>
      <c r="H6" s="441"/>
      <c r="I6" s="445"/>
      <c r="J6" s="121"/>
      <c r="K6" s="71"/>
      <c r="L6" s="71"/>
      <c r="M6" s="71"/>
      <c r="N6" s="34"/>
      <c r="O6" s="33"/>
      <c r="P6" s="36"/>
      <c r="Q6" s="36"/>
      <c r="R6" s="36"/>
      <c r="S6" s="121"/>
      <c r="T6" s="36"/>
      <c r="U6" s="36"/>
      <c r="V6" s="71"/>
      <c r="W6" s="71"/>
      <c r="X6" s="71"/>
      <c r="Y6" s="36"/>
      <c r="Z6" s="72"/>
      <c r="AA6" s="71"/>
      <c r="AB6" s="34"/>
      <c r="AC6" s="10">
        <f>SUM(C6:AB6)</f>
        <v>0</v>
      </c>
      <c r="AE6" s="97">
        <f>'Title III-E'!AD6+'III-E Grandparents'!AC6</f>
        <v>0</v>
      </c>
    </row>
    <row r="7" spans="1:31" s="1" customFormat="1" x14ac:dyDescent="0.25">
      <c r="A7" s="4" t="s">
        <v>99</v>
      </c>
      <c r="B7" s="26"/>
      <c r="C7" s="59"/>
      <c r="D7" s="68"/>
      <c r="E7" s="59"/>
      <c r="F7" s="59"/>
      <c r="G7" s="23"/>
      <c r="H7" s="59"/>
      <c r="I7" s="59"/>
      <c r="J7" s="120"/>
      <c r="K7" s="57"/>
      <c r="L7" s="57"/>
      <c r="M7" s="57"/>
      <c r="N7" s="22"/>
      <c r="O7" s="23"/>
      <c r="P7" s="20"/>
      <c r="Q7" s="20"/>
      <c r="R7" s="20"/>
      <c r="S7" s="120"/>
      <c r="T7" s="20"/>
      <c r="U7" s="20"/>
      <c r="V7" s="57"/>
      <c r="W7" s="57"/>
      <c r="X7" s="57"/>
      <c r="Y7" s="20"/>
      <c r="Z7" s="68"/>
      <c r="AA7" s="57"/>
      <c r="AB7" s="22"/>
      <c r="AC7" s="24"/>
      <c r="AE7" s="96"/>
    </row>
    <row r="8" spans="1:31" s="1" customFormat="1" x14ac:dyDescent="0.25">
      <c r="A8" s="343"/>
      <c r="B8" s="26" t="s">
        <v>104</v>
      </c>
      <c r="C8" s="60"/>
      <c r="D8" s="72"/>
      <c r="E8" s="60"/>
      <c r="F8" s="60"/>
      <c r="G8" s="33"/>
      <c r="H8" s="60"/>
      <c r="I8" s="60"/>
      <c r="J8" s="121"/>
      <c r="K8" s="71"/>
      <c r="L8" s="71"/>
      <c r="M8" s="71"/>
      <c r="N8" s="34"/>
      <c r="O8" s="33"/>
      <c r="P8" s="36"/>
      <c r="Q8" s="36"/>
      <c r="R8" s="36"/>
      <c r="S8" s="121"/>
      <c r="T8" s="36"/>
      <c r="U8" s="36"/>
      <c r="V8" s="71"/>
      <c r="W8" s="71"/>
      <c r="X8" s="71"/>
      <c r="Y8" s="36"/>
      <c r="Z8" s="72"/>
      <c r="AA8" s="71"/>
      <c r="AB8" s="34"/>
      <c r="AC8" s="10">
        <f>SUM(C8:AB8)</f>
        <v>0</v>
      </c>
      <c r="AE8" s="97">
        <f>'Title III-E'!AD8+'III-E Grandparents'!AC8</f>
        <v>0</v>
      </c>
    </row>
    <row r="9" spans="1:31" s="1" customFormat="1" x14ac:dyDescent="0.25">
      <c r="A9" s="343"/>
      <c r="B9" s="26" t="s">
        <v>7</v>
      </c>
      <c r="C9" s="60"/>
      <c r="D9" s="72"/>
      <c r="E9" s="60"/>
      <c r="F9" s="60"/>
      <c r="G9" s="33"/>
      <c r="H9" s="60"/>
      <c r="I9" s="60"/>
      <c r="J9" s="121"/>
      <c r="K9" s="71"/>
      <c r="L9" s="71"/>
      <c r="M9" s="71"/>
      <c r="N9" s="34"/>
      <c r="O9" s="33"/>
      <c r="P9" s="36"/>
      <c r="Q9" s="36"/>
      <c r="R9" s="36"/>
      <c r="S9" s="121"/>
      <c r="T9" s="36"/>
      <c r="U9" s="36"/>
      <c r="V9" s="71"/>
      <c r="W9" s="71"/>
      <c r="X9" s="71"/>
      <c r="Y9" s="36"/>
      <c r="Z9" s="72"/>
      <c r="AA9" s="71"/>
      <c r="AB9" s="34"/>
      <c r="AC9" s="10">
        <f>SUM(C9:AB9)</f>
        <v>0</v>
      </c>
      <c r="AE9" s="97">
        <f>'Title III-E'!AD9+'III-E Grandparents'!AC9</f>
        <v>0</v>
      </c>
    </row>
    <row r="10" spans="1:31" s="1" customFormat="1" x14ac:dyDescent="0.25">
      <c r="A10" s="343"/>
      <c r="B10" s="128" t="s">
        <v>297</v>
      </c>
      <c r="C10" s="61"/>
      <c r="D10" s="69"/>
      <c r="E10" s="61"/>
      <c r="F10" s="61"/>
      <c r="G10" s="6"/>
      <c r="H10" s="61"/>
      <c r="I10" s="60"/>
      <c r="J10" s="121"/>
      <c r="K10" s="71"/>
      <c r="L10" s="71"/>
      <c r="M10" s="71"/>
      <c r="N10" s="34"/>
      <c r="O10" s="33"/>
      <c r="P10" s="36"/>
      <c r="Q10" s="36"/>
      <c r="R10" s="36"/>
      <c r="S10" s="121"/>
      <c r="T10" s="2"/>
      <c r="U10" s="2"/>
      <c r="V10" s="71"/>
      <c r="W10" s="71"/>
      <c r="X10" s="71"/>
      <c r="Y10" s="36"/>
      <c r="Z10" s="72"/>
      <c r="AA10" s="58"/>
      <c r="AB10" s="34"/>
      <c r="AC10" s="10">
        <f>SUM(C10:AB10)</f>
        <v>0</v>
      </c>
      <c r="AE10" s="97">
        <f>'Title III-E'!AD10+'III-E Grandparents'!AC10</f>
        <v>0</v>
      </c>
    </row>
    <row r="11" spans="1:31" s="1" customFormat="1" x14ac:dyDescent="0.25">
      <c r="A11" s="4" t="s">
        <v>8</v>
      </c>
      <c r="B11" s="26"/>
      <c r="C11" s="59"/>
      <c r="D11" s="68"/>
      <c r="E11" s="59"/>
      <c r="F11" s="59"/>
      <c r="G11" s="23"/>
      <c r="H11" s="59"/>
      <c r="I11" s="59"/>
      <c r="J11" s="120"/>
      <c r="K11" s="57"/>
      <c r="L11" s="57"/>
      <c r="M11" s="57"/>
      <c r="N11" s="22"/>
      <c r="O11" s="23"/>
      <c r="P11" s="20"/>
      <c r="Q11" s="20"/>
      <c r="R11" s="20"/>
      <c r="S11" s="120"/>
      <c r="T11" s="20"/>
      <c r="U11" s="20"/>
      <c r="V11" s="57"/>
      <c r="W11" s="57"/>
      <c r="X11" s="57"/>
      <c r="Y11" s="20"/>
      <c r="Z11" s="68"/>
      <c r="AA11" s="57"/>
      <c r="AB11" s="22"/>
      <c r="AC11" s="24"/>
      <c r="AE11" s="96"/>
    </row>
    <row r="12" spans="1:31" s="1" customFormat="1" x14ac:dyDescent="0.25">
      <c r="A12" s="343"/>
      <c r="B12" s="128" t="s">
        <v>151</v>
      </c>
      <c r="C12" s="60"/>
      <c r="D12" s="72"/>
      <c r="E12" s="60"/>
      <c r="F12" s="60"/>
      <c r="G12" s="33"/>
      <c r="H12" s="60"/>
      <c r="I12" s="60"/>
      <c r="J12" s="121"/>
      <c r="K12" s="71"/>
      <c r="L12" s="71"/>
      <c r="M12" s="71"/>
      <c r="N12" s="34"/>
      <c r="O12" s="33"/>
      <c r="P12" s="36"/>
      <c r="Q12" s="36"/>
      <c r="R12" s="36"/>
      <c r="S12" s="121"/>
      <c r="T12" s="36"/>
      <c r="U12" s="36"/>
      <c r="V12" s="71"/>
      <c r="W12" s="71"/>
      <c r="X12" s="71"/>
      <c r="Y12" s="36"/>
      <c r="Z12" s="72"/>
      <c r="AA12" s="71"/>
      <c r="AB12" s="34"/>
      <c r="AC12" s="10">
        <f>SUM(C12:AB12)</f>
        <v>0</v>
      </c>
      <c r="AE12" s="97">
        <f>'Title III-E'!AD12+'III-E Grandparents'!AC12</f>
        <v>0</v>
      </c>
    </row>
    <row r="13" spans="1:31" s="1" customFormat="1" x14ac:dyDescent="0.25">
      <c r="A13" s="343"/>
      <c r="B13" s="128" t="s">
        <v>123</v>
      </c>
      <c r="C13" s="61"/>
      <c r="D13" s="69"/>
      <c r="E13" s="61"/>
      <c r="F13" s="61"/>
      <c r="G13" s="6"/>
      <c r="H13" s="61"/>
      <c r="I13" s="61"/>
      <c r="J13" s="122"/>
      <c r="K13" s="58"/>
      <c r="L13" s="58"/>
      <c r="M13" s="58"/>
      <c r="N13" s="13"/>
      <c r="O13" s="6"/>
      <c r="P13" s="2"/>
      <c r="Q13" s="2"/>
      <c r="R13" s="2"/>
      <c r="S13" s="122"/>
      <c r="T13" s="36"/>
      <c r="U13" s="36"/>
      <c r="V13" s="58"/>
      <c r="W13" s="58"/>
      <c r="X13" s="58"/>
      <c r="Y13" s="2"/>
      <c r="Z13" s="69"/>
      <c r="AA13" s="58"/>
      <c r="AB13" s="13"/>
      <c r="AC13" s="10">
        <f>SUM(C13:AB13)</f>
        <v>0</v>
      </c>
      <c r="AE13" s="97">
        <f>'Title III-E'!AD13+'III-E Grandparents'!AC13</f>
        <v>0</v>
      </c>
    </row>
    <row r="14" spans="1:31" s="1" customFormat="1" x14ac:dyDescent="0.25">
      <c r="A14" s="4" t="s">
        <v>9</v>
      </c>
      <c r="B14" s="26"/>
      <c r="C14" s="59"/>
      <c r="D14" s="68"/>
      <c r="E14" s="59"/>
      <c r="F14" s="59"/>
      <c r="G14" s="23"/>
      <c r="H14" s="59"/>
      <c r="I14" s="59"/>
      <c r="J14" s="120"/>
      <c r="K14" s="57"/>
      <c r="L14" s="57"/>
      <c r="M14" s="57"/>
      <c r="N14" s="22"/>
      <c r="O14" s="23"/>
      <c r="P14" s="20"/>
      <c r="Q14" s="20"/>
      <c r="R14" s="20"/>
      <c r="S14" s="120"/>
      <c r="T14" s="20"/>
      <c r="U14" s="20"/>
      <c r="V14" s="57"/>
      <c r="W14" s="57"/>
      <c r="X14" s="57"/>
      <c r="Y14" s="20"/>
      <c r="Z14" s="68"/>
      <c r="AA14" s="57"/>
      <c r="AB14" s="22"/>
      <c r="AC14" s="24"/>
      <c r="AE14" s="96"/>
    </row>
    <row r="15" spans="1:31" s="1" customFormat="1" x14ac:dyDescent="0.25">
      <c r="A15" s="343"/>
      <c r="B15" s="128" t="s">
        <v>152</v>
      </c>
      <c r="C15" s="403"/>
      <c r="D15" s="110"/>
      <c r="E15" s="403"/>
      <c r="F15" s="403"/>
      <c r="G15" s="109"/>
      <c r="H15" s="60"/>
      <c r="I15" s="403"/>
      <c r="J15" s="294"/>
      <c r="K15" s="108"/>
      <c r="L15" s="108"/>
      <c r="M15" s="108"/>
      <c r="N15" s="105"/>
      <c r="O15" s="33"/>
      <c r="P15" s="36"/>
      <c r="Q15" s="36"/>
      <c r="R15" s="36"/>
      <c r="S15" s="121"/>
      <c r="T15" s="107"/>
      <c r="U15" s="107"/>
      <c r="V15" s="108"/>
      <c r="W15" s="108"/>
      <c r="X15" s="71"/>
      <c r="Y15" s="107"/>
      <c r="Z15" s="110"/>
      <c r="AA15" s="108"/>
      <c r="AB15" s="105"/>
      <c r="AC15" s="10">
        <f t="shared" ref="AC15:AC20" si="0">SUM(C15:AB15)</f>
        <v>0</v>
      </c>
      <c r="AE15" s="97">
        <f>'Title III-E'!AD15+'III-E Grandparents'!AC15</f>
        <v>0</v>
      </c>
    </row>
    <row r="16" spans="1:31" s="1" customFormat="1" x14ac:dyDescent="0.25">
      <c r="A16" s="343"/>
      <c r="B16" s="26" t="s">
        <v>97</v>
      </c>
      <c r="C16" s="61"/>
      <c r="D16" s="69"/>
      <c r="E16" s="61"/>
      <c r="F16" s="61"/>
      <c r="G16" s="6"/>
      <c r="H16" s="61"/>
      <c r="I16" s="60"/>
      <c r="J16" s="121"/>
      <c r="K16" s="71"/>
      <c r="L16" s="71"/>
      <c r="M16" s="71"/>
      <c r="N16" s="34"/>
      <c r="O16" s="33"/>
      <c r="P16" s="36"/>
      <c r="Q16" s="36"/>
      <c r="R16" s="36"/>
      <c r="S16" s="121"/>
      <c r="T16" s="2"/>
      <c r="U16" s="2"/>
      <c r="V16" s="71"/>
      <c r="W16" s="71"/>
      <c r="X16" s="71"/>
      <c r="Y16" s="2"/>
      <c r="Z16" s="69"/>
      <c r="AA16" s="58"/>
      <c r="AB16" s="13"/>
      <c r="AC16" s="10">
        <f t="shared" si="0"/>
        <v>0</v>
      </c>
      <c r="AE16" s="97">
        <f>'Title III-E'!AD16+'III-E Grandparents'!AC16</f>
        <v>0</v>
      </c>
    </row>
    <row r="17" spans="1:31" s="1" customFormat="1" x14ac:dyDescent="0.25">
      <c r="A17" s="343"/>
      <c r="B17" s="26" t="s">
        <v>10</v>
      </c>
      <c r="C17" s="61"/>
      <c r="D17" s="69"/>
      <c r="E17" s="61"/>
      <c r="F17" s="61"/>
      <c r="G17" s="6"/>
      <c r="H17" s="61"/>
      <c r="I17" s="61"/>
      <c r="J17" s="122"/>
      <c r="K17" s="58"/>
      <c r="L17" s="58"/>
      <c r="M17" s="58"/>
      <c r="N17" s="13"/>
      <c r="O17" s="6"/>
      <c r="P17" s="2"/>
      <c r="Q17" s="2"/>
      <c r="R17" s="2"/>
      <c r="S17" s="122"/>
      <c r="T17" s="2"/>
      <c r="U17" s="2"/>
      <c r="V17" s="58"/>
      <c r="W17" s="58"/>
      <c r="X17" s="58"/>
      <c r="Y17" s="36"/>
      <c r="Z17" s="72"/>
      <c r="AA17" s="58"/>
      <c r="AB17" s="13"/>
      <c r="AC17" s="10">
        <f t="shared" si="0"/>
        <v>0</v>
      </c>
      <c r="AE17" s="97">
        <f>'Title III-E'!AD17+'III-E Grandparents'!AC17</f>
        <v>0</v>
      </c>
    </row>
    <row r="18" spans="1:31" s="1" customFormat="1" x14ac:dyDescent="0.25">
      <c r="A18" s="343"/>
      <c r="B18" s="26" t="s">
        <v>11</v>
      </c>
      <c r="C18" s="61"/>
      <c r="D18" s="69"/>
      <c r="E18" s="61"/>
      <c r="F18" s="61"/>
      <c r="G18" s="6"/>
      <c r="H18" s="61"/>
      <c r="I18" s="61"/>
      <c r="J18" s="122"/>
      <c r="K18" s="58"/>
      <c r="L18" s="58"/>
      <c r="M18" s="58"/>
      <c r="N18" s="13"/>
      <c r="O18" s="6"/>
      <c r="P18" s="2"/>
      <c r="Q18" s="2"/>
      <c r="R18" s="2"/>
      <c r="S18" s="122"/>
      <c r="T18" s="2"/>
      <c r="U18" s="36"/>
      <c r="V18" s="58"/>
      <c r="W18" s="58"/>
      <c r="X18" s="58"/>
      <c r="Y18" s="2"/>
      <c r="Z18" s="69"/>
      <c r="AA18" s="58"/>
      <c r="AB18" s="13"/>
      <c r="AC18" s="10">
        <f t="shared" si="0"/>
        <v>0</v>
      </c>
      <c r="AE18" s="97">
        <f>'Title III-E'!AD18+'III-E Grandparents'!AC18</f>
        <v>0</v>
      </c>
    </row>
    <row r="19" spans="1:31" s="127" customFormat="1" x14ac:dyDescent="0.25">
      <c r="A19" s="343"/>
      <c r="B19" s="159" t="s">
        <v>135</v>
      </c>
      <c r="C19" s="134"/>
      <c r="D19" s="392"/>
      <c r="E19" s="134"/>
      <c r="F19" s="134"/>
      <c r="G19" s="129"/>
      <c r="H19" s="134"/>
      <c r="I19" s="134"/>
      <c r="J19" s="392"/>
      <c r="K19" s="132"/>
      <c r="L19" s="132"/>
      <c r="M19" s="132"/>
      <c r="N19" s="131"/>
      <c r="O19" s="464"/>
      <c r="P19" s="130"/>
      <c r="Q19" s="130"/>
      <c r="R19" s="130"/>
      <c r="S19" s="138"/>
      <c r="T19" s="133"/>
      <c r="U19" s="133"/>
      <c r="V19" s="132"/>
      <c r="W19" s="132"/>
      <c r="X19" s="132"/>
      <c r="Y19" s="130"/>
      <c r="Z19" s="130"/>
      <c r="AA19" s="130"/>
      <c r="AB19" s="131"/>
      <c r="AC19" s="10">
        <f t="shared" si="0"/>
        <v>0</v>
      </c>
      <c r="AD19" s="140">
        <f>SUM(C19:AC19)</f>
        <v>0</v>
      </c>
      <c r="AE19" s="97">
        <f>'Title III-E'!AD19+'III-E Grandparents'!AC19</f>
        <v>0</v>
      </c>
    </row>
    <row r="20" spans="1:31" s="127" customFormat="1" ht="13.8" thickBot="1" x14ac:dyDescent="0.3">
      <c r="A20" s="612" t="s">
        <v>225</v>
      </c>
      <c r="B20" s="544"/>
      <c r="C20" s="435"/>
      <c r="D20" s="397"/>
      <c r="E20" s="435"/>
      <c r="F20" s="435"/>
      <c r="G20" s="308"/>
      <c r="H20" s="442"/>
      <c r="I20" s="435"/>
      <c r="J20" s="397"/>
      <c r="K20" s="98"/>
      <c r="L20" s="98"/>
      <c r="M20" s="98"/>
      <c r="N20" s="307"/>
      <c r="O20" s="109"/>
      <c r="P20" s="107"/>
      <c r="Q20" s="107"/>
      <c r="R20" s="107"/>
      <c r="S20" s="294"/>
      <c r="T20" s="98"/>
      <c r="U20" s="316" t="s">
        <v>221</v>
      </c>
      <c r="V20" s="98"/>
      <c r="W20" s="98"/>
      <c r="X20" s="107"/>
      <c r="Y20" s="98"/>
      <c r="Z20" s="307"/>
      <c r="AA20" s="98"/>
      <c r="AB20" s="317" t="s">
        <v>221</v>
      </c>
      <c r="AC20" s="292">
        <f t="shared" si="0"/>
        <v>0</v>
      </c>
      <c r="AD20" s="136"/>
      <c r="AE20" s="309">
        <f>'Title III-E'!AD20+'III-E Grandparents'!AC20</f>
        <v>0</v>
      </c>
    </row>
    <row r="21" spans="1:31" s="1" customFormat="1" ht="26.25" customHeight="1" thickBot="1" x14ac:dyDescent="0.3">
      <c r="A21" s="539" t="s">
        <v>12</v>
      </c>
      <c r="B21" s="615"/>
      <c r="C21" s="298">
        <f>SUM(C6:C20)</f>
        <v>0</v>
      </c>
      <c r="D21" s="306">
        <f t="shared" ref="D21:AB21" si="1">SUM(D6:D20)</f>
        <v>0</v>
      </c>
      <c r="E21" s="298">
        <f t="shared" si="1"/>
        <v>0</v>
      </c>
      <c r="F21" s="298">
        <f t="shared" ref="F21:G21" si="2">SUM(F6:F20)</f>
        <v>0</v>
      </c>
      <c r="G21" s="295">
        <f t="shared" si="2"/>
        <v>0</v>
      </c>
      <c r="H21" s="298">
        <f t="shared" ref="H21:I21" si="3">SUM(H6:H20)</f>
        <v>0</v>
      </c>
      <c r="I21" s="298">
        <f t="shared" si="3"/>
        <v>0</v>
      </c>
      <c r="J21" s="301">
        <f t="shared" si="1"/>
        <v>0</v>
      </c>
      <c r="K21" s="456">
        <f t="shared" si="1"/>
        <v>0</v>
      </c>
      <c r="L21" s="456">
        <f t="shared" si="1"/>
        <v>0</v>
      </c>
      <c r="M21" s="296">
        <f t="shared" si="1"/>
        <v>0</v>
      </c>
      <c r="N21" s="297">
        <f t="shared" si="1"/>
        <v>0</v>
      </c>
      <c r="O21" s="465">
        <f t="shared" ref="O21:S21" si="4">SUM(O6:O20)</f>
        <v>0</v>
      </c>
      <c r="P21" s="296">
        <f t="shared" si="4"/>
        <v>0</v>
      </c>
      <c r="Q21" s="296">
        <f t="shared" si="4"/>
        <v>0</v>
      </c>
      <c r="R21" s="296">
        <f t="shared" si="4"/>
        <v>0</v>
      </c>
      <c r="S21" s="301">
        <f t="shared" si="4"/>
        <v>0</v>
      </c>
      <c r="T21" s="456">
        <f t="shared" si="1"/>
        <v>0</v>
      </c>
      <c r="U21" s="456">
        <f t="shared" si="1"/>
        <v>0</v>
      </c>
      <c r="V21" s="456">
        <f t="shared" ref="V21:Z21" si="5">SUM(V6:V20)</f>
        <v>0</v>
      </c>
      <c r="W21" s="456">
        <f t="shared" si="5"/>
        <v>0</v>
      </c>
      <c r="X21" s="296">
        <f>SUM(X6:X20)</f>
        <v>0</v>
      </c>
      <c r="Y21" s="456">
        <f t="shared" si="5"/>
        <v>0</v>
      </c>
      <c r="Z21" s="456">
        <f t="shared" si="5"/>
        <v>0</v>
      </c>
      <c r="AA21" s="457">
        <f t="shared" si="1"/>
        <v>0</v>
      </c>
      <c r="AB21" s="458">
        <f t="shared" si="1"/>
        <v>0</v>
      </c>
      <c r="AC21" s="300">
        <f>SUM(AC6:AC20)</f>
        <v>0</v>
      </c>
      <c r="AE21" s="311">
        <f>'Title III-E'!AD21+'III-E Grandparents'!AC21</f>
        <v>0</v>
      </c>
    </row>
    <row r="22" spans="1:31" s="1" customFormat="1" ht="25.5" customHeight="1" thickBot="1" x14ac:dyDescent="0.3">
      <c r="A22" s="613" t="s">
        <v>13</v>
      </c>
      <c r="B22" s="614"/>
      <c r="C22" s="404"/>
      <c r="D22" s="437"/>
      <c r="E22" s="404"/>
      <c r="F22" s="388"/>
      <c r="G22" s="387"/>
      <c r="H22" s="415"/>
      <c r="I22" s="388"/>
      <c r="J22" s="385"/>
      <c r="K22" s="459"/>
      <c r="L22" s="459"/>
      <c r="M22" s="290"/>
      <c r="N22" s="291"/>
      <c r="O22" s="466"/>
      <c r="P22" s="78"/>
      <c r="Q22" s="78"/>
      <c r="R22" s="78"/>
      <c r="S22" s="393"/>
      <c r="T22" s="459"/>
      <c r="U22" s="459"/>
      <c r="V22" s="459"/>
      <c r="W22" s="459"/>
      <c r="X22" s="78"/>
      <c r="Y22" s="460"/>
      <c r="Z22" s="459"/>
      <c r="AA22" s="438"/>
      <c r="AB22" s="447"/>
      <c r="AC22" s="461">
        <f>SUM(C22:AB22)</f>
        <v>0</v>
      </c>
      <c r="AE22" s="310">
        <f>'Title III-E'!AD22+'III-E Grandparents'!AC22</f>
        <v>0</v>
      </c>
    </row>
    <row r="23" spans="1:31" s="1" customFormat="1" ht="12.75" customHeight="1" x14ac:dyDescent="0.25">
      <c r="A23" s="63" t="s">
        <v>107</v>
      </c>
      <c r="C23" s="601"/>
      <c r="D23" s="601"/>
      <c r="E23" s="601"/>
      <c r="F23" s="601"/>
      <c r="G23" s="601"/>
      <c r="H23" s="601"/>
      <c r="I23" s="601"/>
      <c r="J23" s="601"/>
      <c r="K23" s="601"/>
      <c r="L23" s="601"/>
      <c r="M23" s="601"/>
      <c r="N23" s="601"/>
      <c r="O23" s="601"/>
      <c r="P23" s="601"/>
      <c r="Q23" s="601"/>
      <c r="R23" s="601"/>
      <c r="S23" s="601"/>
      <c r="T23" s="601"/>
      <c r="U23" s="601"/>
      <c r="V23" s="601"/>
      <c r="W23" s="601"/>
      <c r="X23" s="601"/>
      <c r="Y23" s="601"/>
      <c r="Z23" s="601"/>
      <c r="AA23" s="601"/>
      <c r="AB23" s="601"/>
      <c r="AC23" s="238"/>
    </row>
    <row r="24" spans="1:31" s="1" customFormat="1" ht="12.75" customHeight="1" x14ac:dyDescent="0.25">
      <c r="A24" s="553" t="s">
        <v>148</v>
      </c>
      <c r="B24" s="609"/>
      <c r="C24" s="588"/>
      <c r="D24" s="588"/>
      <c r="E24" s="588"/>
      <c r="F24" s="588"/>
      <c r="G24" s="588"/>
      <c r="H24" s="588"/>
      <c r="I24" s="588"/>
      <c r="J24" s="588"/>
      <c r="K24" s="588"/>
      <c r="L24" s="588"/>
      <c r="M24" s="588"/>
      <c r="N24" s="588"/>
      <c r="O24" s="588"/>
      <c r="P24" s="588"/>
      <c r="Q24" s="588"/>
      <c r="R24" s="588"/>
      <c r="S24" s="588"/>
      <c r="T24" s="588"/>
      <c r="U24" s="588"/>
      <c r="V24" s="588"/>
      <c r="W24" s="588"/>
      <c r="X24" s="588"/>
      <c r="Y24" s="588"/>
      <c r="Z24" s="588"/>
      <c r="AA24" s="588"/>
      <c r="AB24" s="588"/>
      <c r="AC24" s="239"/>
    </row>
    <row r="25" spans="1:31" s="5" customFormat="1" ht="18" customHeight="1" x14ac:dyDescent="0.25">
      <c r="A25" s="607" t="s">
        <v>114</v>
      </c>
      <c r="B25" s="608"/>
      <c r="C25" s="420" t="s">
        <v>26</v>
      </c>
      <c r="D25" s="420" t="s">
        <v>274</v>
      </c>
      <c r="E25" s="420" t="s">
        <v>26</v>
      </c>
      <c r="F25" s="419" t="s">
        <v>46</v>
      </c>
      <c r="G25" s="119" t="s">
        <v>27</v>
      </c>
      <c r="H25" s="416" t="s">
        <v>125</v>
      </c>
      <c r="I25" s="419" t="s">
        <v>259</v>
      </c>
      <c r="J25" s="386" t="s">
        <v>46</v>
      </c>
      <c r="K25" s="64" t="s">
        <v>46</v>
      </c>
      <c r="L25" s="64" t="s">
        <v>46</v>
      </c>
      <c r="M25" s="64" t="s">
        <v>46</v>
      </c>
      <c r="N25" s="99" t="s">
        <v>127</v>
      </c>
      <c r="O25" s="66" t="s">
        <v>265</v>
      </c>
      <c r="P25" s="64" t="s">
        <v>266</v>
      </c>
      <c r="Q25" s="64" t="s">
        <v>46</v>
      </c>
      <c r="R25" s="64" t="s">
        <v>266</v>
      </c>
      <c r="S25" s="386" t="s">
        <v>46</v>
      </c>
      <c r="T25" s="64" t="s">
        <v>34</v>
      </c>
      <c r="U25" s="64" t="s">
        <v>33</v>
      </c>
      <c r="V25" s="64" t="s">
        <v>46</v>
      </c>
      <c r="W25" s="64" t="s">
        <v>46</v>
      </c>
      <c r="X25" s="64" t="s">
        <v>28</v>
      </c>
      <c r="Y25" s="64" t="s">
        <v>29</v>
      </c>
      <c r="Z25" s="390" t="s">
        <v>29</v>
      </c>
      <c r="AA25" s="76" t="s">
        <v>116</v>
      </c>
      <c r="AB25" s="99" t="s">
        <v>127</v>
      </c>
      <c r="AC25" s="95"/>
    </row>
    <row r="26" spans="1:31" ht="18" customHeight="1" x14ac:dyDescent="0.25">
      <c r="A26" s="26" t="s">
        <v>14</v>
      </c>
      <c r="B26" s="67"/>
      <c r="C26" s="83" t="str">
        <f t="shared" ref="C26:S26" si="6">IF(C23=0," ",C21/C23)</f>
        <v xml:space="preserve"> </v>
      </c>
      <c r="D26" s="113" t="str">
        <f t="shared" si="6"/>
        <v xml:space="preserve"> </v>
      </c>
      <c r="E26" s="83" t="str">
        <f t="shared" si="6"/>
        <v xml:space="preserve"> </v>
      </c>
      <c r="F26" s="83" t="str">
        <f t="shared" si="6"/>
        <v xml:space="preserve"> </v>
      </c>
      <c r="G26" s="27" t="str">
        <f t="shared" si="6"/>
        <v xml:space="preserve"> </v>
      </c>
      <c r="H26" s="83" t="str">
        <f t="shared" ref="H26" si="7">IF(H23=0," ",H21/H23)</f>
        <v xml:space="preserve"> </v>
      </c>
      <c r="I26" s="83" t="str">
        <f t="shared" si="6"/>
        <v xml:space="preserve"> </v>
      </c>
      <c r="J26" s="18" t="str">
        <f t="shared" si="6"/>
        <v xml:space="preserve"> </v>
      </c>
      <c r="K26" s="16" t="str">
        <f t="shared" si="6"/>
        <v xml:space="preserve"> </v>
      </c>
      <c r="L26" s="16" t="str">
        <f t="shared" si="6"/>
        <v xml:space="preserve"> </v>
      </c>
      <c r="M26" s="16" t="str">
        <f t="shared" si="6"/>
        <v xml:space="preserve"> </v>
      </c>
      <c r="N26" s="19" t="str">
        <f t="shared" si="6"/>
        <v xml:space="preserve"> </v>
      </c>
      <c r="O26" s="467" t="str">
        <f t="shared" si="6"/>
        <v xml:space="preserve"> </v>
      </c>
      <c r="P26" s="16" t="str">
        <f t="shared" si="6"/>
        <v xml:space="preserve"> </v>
      </c>
      <c r="Q26" s="16" t="str">
        <f t="shared" si="6"/>
        <v xml:space="preserve"> </v>
      </c>
      <c r="R26" s="16" t="str">
        <f t="shared" si="6"/>
        <v xml:space="preserve"> </v>
      </c>
      <c r="S26" s="18" t="str">
        <f t="shared" si="6"/>
        <v xml:space="preserve"> </v>
      </c>
      <c r="T26" s="16" t="str">
        <f t="shared" ref="T26:AB26" si="8">IF(T23=0," ",T21/T23)</f>
        <v xml:space="preserve"> </v>
      </c>
      <c r="U26" s="16" t="str">
        <f t="shared" si="8"/>
        <v xml:space="preserve"> </v>
      </c>
      <c r="V26" s="16" t="str">
        <f t="shared" si="8"/>
        <v xml:space="preserve"> </v>
      </c>
      <c r="W26" s="16" t="str">
        <f t="shared" si="8"/>
        <v xml:space="preserve"> </v>
      </c>
      <c r="X26" s="16" t="str">
        <f t="shared" si="8"/>
        <v xml:space="preserve"> </v>
      </c>
      <c r="Y26" s="16" t="str">
        <f t="shared" ref="Y26:Z26" si="9">IF(Y23=0," ",Y21/Y23)</f>
        <v xml:space="preserve"> </v>
      </c>
      <c r="Z26" s="16" t="str">
        <f t="shared" si="9"/>
        <v xml:space="preserve"> </v>
      </c>
      <c r="AA26" s="103" t="str">
        <f>IF(AA23=0," ",AA21/AA23)</f>
        <v xml:space="preserve"> </v>
      </c>
      <c r="AB26" s="19" t="str">
        <f t="shared" si="8"/>
        <v xml:space="preserve"> </v>
      </c>
      <c r="AC26" s="47"/>
    </row>
    <row r="27" spans="1:31" ht="18" customHeight="1" x14ac:dyDescent="0.25">
      <c r="A27" s="159" t="s">
        <v>145</v>
      </c>
      <c r="B27" s="73"/>
      <c r="C27" s="436"/>
      <c r="D27" s="409"/>
      <c r="E27" s="410"/>
      <c r="F27" s="405"/>
      <c r="G27" s="165"/>
      <c r="H27" s="443" t="s">
        <v>126</v>
      </c>
      <c r="I27" s="405"/>
      <c r="J27" s="394"/>
      <c r="K27" s="162"/>
      <c r="L27" s="162"/>
      <c r="M27" s="162"/>
      <c r="N27" s="163"/>
      <c r="O27" s="165"/>
      <c r="P27" s="164"/>
      <c r="Q27" s="164"/>
      <c r="R27" s="164"/>
      <c r="S27" s="394"/>
      <c r="T27" s="164"/>
      <c r="U27" s="164"/>
      <c r="V27" s="162"/>
      <c r="W27" s="162"/>
      <c r="X27" s="162"/>
      <c r="Y27" s="164"/>
      <c r="Z27" s="166"/>
      <c r="AA27" s="162"/>
      <c r="AB27" s="163"/>
      <c r="AC27" s="167"/>
    </row>
    <row r="28" spans="1:31" ht="18" customHeight="1" x14ac:dyDescent="0.25">
      <c r="A28" s="128" t="s">
        <v>146</v>
      </c>
      <c r="B28" s="67"/>
      <c r="C28" s="406"/>
      <c r="D28" s="197"/>
      <c r="E28" s="406"/>
      <c r="F28" s="406"/>
      <c r="G28" s="196"/>
      <c r="H28" s="406"/>
      <c r="I28" s="406"/>
      <c r="J28" s="395"/>
      <c r="K28" s="194"/>
      <c r="L28" s="194"/>
      <c r="M28" s="168"/>
      <c r="N28" s="191"/>
      <c r="O28" s="196"/>
      <c r="P28" s="190"/>
      <c r="Q28" s="190"/>
      <c r="R28" s="190"/>
      <c r="S28" s="463"/>
      <c r="T28" s="190"/>
      <c r="U28" s="190"/>
      <c r="V28" s="194"/>
      <c r="W28" s="194"/>
      <c r="X28" s="194"/>
      <c r="Y28" s="190"/>
      <c r="Z28" s="197"/>
      <c r="AA28" s="194"/>
      <c r="AB28" s="191"/>
      <c r="AC28" s="169"/>
    </row>
    <row r="29" spans="1:31" ht="18" customHeight="1" thickBot="1" x14ac:dyDescent="0.3">
      <c r="A29" s="160" t="s">
        <v>147</v>
      </c>
      <c r="C29" s="407"/>
      <c r="D29" s="193"/>
      <c r="E29" s="407"/>
      <c r="F29" s="407"/>
      <c r="G29" s="200"/>
      <c r="H29" s="418"/>
      <c r="I29" s="407"/>
      <c r="J29" s="396"/>
      <c r="K29" s="195"/>
      <c r="L29" s="195"/>
      <c r="M29" s="195"/>
      <c r="N29" s="198"/>
      <c r="O29" s="468"/>
      <c r="P29" s="469"/>
      <c r="Q29" s="469"/>
      <c r="R29" s="469"/>
      <c r="S29" s="470"/>
      <c r="T29" s="192"/>
      <c r="U29" s="192"/>
      <c r="V29" s="195"/>
      <c r="W29" s="195"/>
      <c r="X29" s="195"/>
      <c r="Y29" s="192"/>
      <c r="Z29" s="193"/>
      <c r="AA29" s="199"/>
      <c r="AB29" s="198"/>
      <c r="AC29" s="170"/>
    </row>
    <row r="30" spans="1:31" x14ac:dyDescent="0.25">
      <c r="A30" s="606"/>
      <c r="B30" s="606"/>
      <c r="C30" s="157"/>
      <c r="D30" s="157"/>
      <c r="E30" s="157"/>
      <c r="F30" s="158"/>
      <c r="G30" s="158"/>
      <c r="H30" s="158"/>
      <c r="I30" s="158"/>
      <c r="J30" s="157"/>
      <c r="K30" s="157"/>
      <c r="L30" s="157"/>
      <c r="M30" s="157"/>
      <c r="N30" s="157"/>
      <c r="O30" s="157"/>
      <c r="P30" s="157"/>
      <c r="Q30" s="157"/>
      <c r="R30" s="157"/>
      <c r="S30" s="157"/>
      <c r="T30" s="157"/>
      <c r="U30" s="157"/>
      <c r="V30" s="157"/>
      <c r="W30" s="157"/>
      <c r="X30" s="157"/>
      <c r="Y30" s="157"/>
      <c r="Z30" s="157"/>
      <c r="AA30" s="157"/>
      <c r="AB30" s="157"/>
      <c r="AC30" s="236"/>
    </row>
    <row r="31" spans="1:31" x14ac:dyDescent="0.25">
      <c r="A31" s="597" t="s">
        <v>222</v>
      </c>
      <c r="B31" s="597"/>
      <c r="C31" s="597"/>
      <c r="D31" s="597"/>
      <c r="E31" s="597"/>
      <c r="F31" s="597"/>
      <c r="G31" s="597"/>
      <c r="H31" s="597"/>
      <c r="I31" s="597"/>
      <c r="J31" s="597"/>
      <c r="K31" s="597"/>
      <c r="L31" s="597"/>
      <c r="M31" s="597"/>
      <c r="N31" s="597"/>
      <c r="O31" s="597"/>
      <c r="P31" s="597"/>
      <c r="Q31" s="597"/>
      <c r="R31" s="597"/>
      <c r="S31" s="597"/>
      <c r="T31" s="597"/>
      <c r="U31" s="597"/>
      <c r="V31" s="597"/>
      <c r="W31" s="597"/>
      <c r="X31" s="597"/>
      <c r="Y31" s="597"/>
      <c r="Z31" s="597"/>
      <c r="AA31" s="597"/>
      <c r="AB31" s="597"/>
    </row>
    <row r="32" spans="1:31" x14ac:dyDescent="0.25">
      <c r="A32" s="118" t="str">
        <f>Summary!A30</f>
        <v>Revised 7/13/2026</v>
      </c>
      <c r="C32" s="161"/>
      <c r="D32" s="161"/>
      <c r="E32" s="161"/>
      <c r="F32" s="161"/>
      <c r="G32" s="161"/>
      <c r="J32" s="161"/>
      <c r="K32" s="161"/>
      <c r="L32" s="161"/>
      <c r="M32" s="161"/>
      <c r="N32" s="161"/>
      <c r="O32" s="161"/>
      <c r="P32" s="161"/>
      <c r="Q32" s="161"/>
      <c r="R32" s="161"/>
      <c r="S32" s="161"/>
      <c r="T32" s="161"/>
      <c r="U32" s="161"/>
      <c r="V32" s="161"/>
      <c r="W32" s="161"/>
      <c r="X32" s="161"/>
      <c r="Y32" s="161"/>
      <c r="Z32" s="161"/>
      <c r="AA32" s="161"/>
      <c r="AB32" s="161"/>
    </row>
    <row r="37" spans="13:13" x14ac:dyDescent="0.25">
      <c r="M37" s="161"/>
    </row>
    <row r="45" spans="13:13" ht="14.25" customHeight="1" x14ac:dyDescent="0.25"/>
    <row r="66" spans="1:1" x14ac:dyDescent="0.25">
      <c r="A66" s="17"/>
    </row>
  </sheetData>
  <sheetProtection algorithmName="SHA-512" hashValue="11M8c6RrBl2VjFAiZZzVvwT/MmfJnjOzoBsdRd6oS/gFH8NpVkR02g+RvQdrzTO9uRDGu612faiyNgG018xmEA==" saltValue="ww0+qtaIb8FYtsGf5639gg==" spinCount="100000" sheet="1" objects="1" scenarios="1"/>
  <mergeCells count="39">
    <mergeCell ref="A30:B30"/>
    <mergeCell ref="M23:M24"/>
    <mergeCell ref="A31:AB31"/>
    <mergeCell ref="Q23:Q24"/>
    <mergeCell ref="I23:I24"/>
    <mergeCell ref="A25:B25"/>
    <mergeCell ref="N23:N24"/>
    <mergeCell ref="K23:K24"/>
    <mergeCell ref="AA23:AA24"/>
    <mergeCell ref="V23:V24"/>
    <mergeCell ref="AE3:AE4"/>
    <mergeCell ref="O23:O24"/>
    <mergeCell ref="J3:N3"/>
    <mergeCell ref="O3:AB3"/>
    <mergeCell ref="AC3:AC4"/>
    <mergeCell ref="T23:T24"/>
    <mergeCell ref="AB23:AB24"/>
    <mergeCell ref="R23:R24"/>
    <mergeCell ref="U23:U24"/>
    <mergeCell ref="Z23:Z24"/>
    <mergeCell ref="S23:S24"/>
    <mergeCell ref="X23:X24"/>
    <mergeCell ref="W23:W24"/>
    <mergeCell ref="Y23:Y24"/>
    <mergeCell ref="L23:L24"/>
    <mergeCell ref="P23:P24"/>
    <mergeCell ref="A3:B3"/>
    <mergeCell ref="A22:B22"/>
    <mergeCell ref="J23:J24"/>
    <mergeCell ref="H23:H24"/>
    <mergeCell ref="A21:B21"/>
    <mergeCell ref="A24:B24"/>
    <mergeCell ref="C23:C24"/>
    <mergeCell ref="D23:D24"/>
    <mergeCell ref="E23:E24"/>
    <mergeCell ref="F23:F24"/>
    <mergeCell ref="G23:G24"/>
    <mergeCell ref="A20:B20"/>
    <mergeCell ref="A4:B4"/>
  </mergeCells>
  <phoneticPr fontId="0" type="noConversion"/>
  <conditionalFormatting sqref="C27 J27 M27:N27 I27:I29 O27:AB29 N28 J29 M29:N29">
    <cfRule type="expression" dxfId="5" priority="16">
      <formula>AND(C$21&gt;0,C27=0)</formula>
    </cfRule>
  </conditionalFormatting>
  <conditionalFormatting sqref="C28:E29">
    <cfRule type="expression" dxfId="4" priority="17">
      <formula>AND(C$21&gt;0,C28=0)</formula>
    </cfRule>
  </conditionalFormatting>
  <conditionalFormatting sqref="C23:AB24">
    <cfRule type="expression" dxfId="3" priority="1">
      <formula>AND(C$21&gt;0,C23=0)</formula>
    </cfRule>
  </conditionalFormatting>
  <conditionalFormatting sqref="F27:G29">
    <cfRule type="expression" dxfId="2" priority="13">
      <formula>AND(F$21&gt;0,F27=0)</formula>
    </cfRule>
  </conditionalFormatting>
  <conditionalFormatting sqref="H28">
    <cfRule type="expression" dxfId="1" priority="15">
      <formula>AND(H$21&gt;0,H28=0)</formula>
    </cfRule>
  </conditionalFormatting>
  <conditionalFormatting sqref="K27:L29">
    <cfRule type="expression" dxfId="0" priority="10">
      <formula>AND(K$21&gt;0,K27=0)</formula>
    </cfRule>
  </conditionalFormatting>
  <printOptions headings="1"/>
  <pageMargins left="0.56000000000000005" right="0.38" top="1.02" bottom="0.48" header="0.44" footer="0.5"/>
  <pageSetup scale="88" fitToWidth="0" orientation="landscape" r:id="rId1"/>
  <headerFooter alignWithMargins="0">
    <oddHeader xml:space="preserve">&amp;C&amp;"Arial,Bold"&amp;12Title III - E 
Grandparents and Older Individuals Who Are Relative Caregivers of Children
&amp;"Arial,Regular"&amp;10
</oddHeader>
    <oddFooter xml:space="preserve">&amp;CPage &amp;P of &amp;N&amp;R&amp;6&amp;F &amp;A
Printed &amp;D
</oddFooter>
  </headerFooter>
  <colBreaks count="2" manualBreakCount="2">
    <brk id="8" max="31" man="1"/>
    <brk id="14" max="3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5"/>
  <sheetViews>
    <sheetView zoomScaleNormal="100" workbookViewId="0">
      <selection activeCell="N20" sqref="N20"/>
    </sheetView>
  </sheetViews>
  <sheetFormatPr defaultColWidth="9.33203125" defaultRowHeight="13.2" x14ac:dyDescent="0.25"/>
  <cols>
    <col min="1" max="1" width="12.33203125" style="127" customWidth="1"/>
    <col min="2" max="2" width="23" style="127" customWidth="1"/>
    <col min="3" max="7" width="13.6640625" style="127" customWidth="1"/>
    <col min="8" max="8" width="14.5546875" style="127" customWidth="1"/>
    <col min="9" max="9" width="13.6640625" style="127" customWidth="1"/>
    <col min="10" max="10" width="9.33203125" style="127" hidden="1" customWidth="1"/>
    <col min="11" max="16384" width="9.33203125" style="127"/>
  </cols>
  <sheetData>
    <row r="1" spans="1:9" ht="27" customHeight="1" x14ac:dyDescent="0.25">
      <c r="A1" s="9" t="s">
        <v>92</v>
      </c>
      <c r="B1" s="500" t="str">
        <f>Summary!B1</f>
        <v>0</v>
      </c>
      <c r="C1" s="622"/>
      <c r="D1" s="622"/>
      <c r="E1" s="622"/>
      <c r="F1" s="622"/>
      <c r="G1" s="622"/>
      <c r="H1" s="622"/>
      <c r="I1" s="344"/>
    </row>
    <row r="2" spans="1:9" ht="13.8" thickBot="1" x14ac:dyDescent="0.3">
      <c r="A2" s="632"/>
      <c r="B2" s="632"/>
      <c r="C2" s="632"/>
      <c r="D2" s="632"/>
      <c r="E2" s="632"/>
    </row>
    <row r="3" spans="1:9" ht="13.8" thickBot="1" x14ac:dyDescent="0.3">
      <c r="A3" s="633"/>
      <c r="B3" s="634"/>
      <c r="C3" s="639" t="s">
        <v>236</v>
      </c>
      <c r="D3" s="640"/>
      <c r="E3" s="640"/>
      <c r="F3" s="640"/>
      <c r="G3" s="640"/>
      <c r="H3" s="640"/>
      <c r="I3" s="641"/>
    </row>
    <row r="4" spans="1:9" ht="25.5" customHeight="1" x14ac:dyDescent="0.25">
      <c r="A4" s="635"/>
      <c r="B4" s="636"/>
      <c r="C4" s="642" t="s">
        <v>237</v>
      </c>
      <c r="D4" s="642" t="s">
        <v>238</v>
      </c>
      <c r="E4" s="345" t="s">
        <v>239</v>
      </c>
      <c r="F4" s="346" t="s">
        <v>239</v>
      </c>
      <c r="G4" s="346" t="s">
        <v>239</v>
      </c>
      <c r="H4" s="642" t="s">
        <v>240</v>
      </c>
      <c r="I4" s="642" t="s">
        <v>47</v>
      </c>
    </row>
    <row r="5" spans="1:9" s="150" customFormat="1" ht="13.8" thickBot="1" x14ac:dyDescent="0.3">
      <c r="A5" s="637"/>
      <c r="B5" s="638"/>
      <c r="C5" s="643"/>
      <c r="D5" s="643"/>
      <c r="E5" s="347"/>
      <c r="F5" s="348"/>
      <c r="G5" s="349"/>
      <c r="H5" s="643"/>
      <c r="I5" s="643"/>
    </row>
    <row r="6" spans="1:9" s="150" customFormat="1" ht="19.2" customHeight="1" x14ac:dyDescent="0.25">
      <c r="A6" s="625" t="s">
        <v>241</v>
      </c>
      <c r="B6" s="626"/>
      <c r="C6" s="350"/>
      <c r="D6" s="351"/>
      <c r="E6" s="351"/>
      <c r="F6" s="352"/>
      <c r="G6" s="353"/>
      <c r="H6" s="354"/>
      <c r="I6" s="355"/>
    </row>
    <row r="7" spans="1:9" ht="19.2" customHeight="1" x14ac:dyDescent="0.25">
      <c r="A7" s="627" t="s">
        <v>250</v>
      </c>
      <c r="B7" s="628"/>
      <c r="C7" s="356"/>
      <c r="D7" s="357"/>
      <c r="E7" s="357"/>
      <c r="F7" s="357"/>
      <c r="G7" s="357"/>
      <c r="H7" s="358"/>
      <c r="I7" s="359">
        <f>SUM(C7:H7)</f>
        <v>0</v>
      </c>
    </row>
    <row r="8" spans="1:9" ht="19.2" customHeight="1" x14ac:dyDescent="0.25">
      <c r="A8" s="627" t="s">
        <v>251</v>
      </c>
      <c r="B8" s="628"/>
      <c r="C8" s="360"/>
      <c r="D8" s="361"/>
      <c r="E8" s="361"/>
      <c r="F8" s="361"/>
      <c r="G8" s="361"/>
      <c r="H8" s="361"/>
      <c r="I8" s="362">
        <f>SUM(C8:H8)</f>
        <v>0</v>
      </c>
    </row>
    <row r="9" spans="1:9" ht="19.2" customHeight="1" thickBot="1" x14ac:dyDescent="0.3">
      <c r="A9" s="629" t="s">
        <v>252</v>
      </c>
      <c r="B9" s="562"/>
      <c r="C9" s="356"/>
      <c r="D9" s="357"/>
      <c r="E9" s="357"/>
      <c r="F9" s="357"/>
      <c r="G9" s="357"/>
      <c r="H9" s="358"/>
      <c r="I9" s="359">
        <f>SUM(C9:H9)</f>
        <v>0</v>
      </c>
    </row>
    <row r="10" spans="1:9" ht="19.2" customHeight="1" thickBot="1" x14ac:dyDescent="0.3">
      <c r="A10" s="539" t="s">
        <v>242</v>
      </c>
      <c r="B10" s="540"/>
      <c r="C10" s="363">
        <f t="shared" ref="C10:I10" si="0">SUM(C7:C9)</f>
        <v>0</v>
      </c>
      <c r="D10" s="363">
        <f t="shared" si="0"/>
        <v>0</v>
      </c>
      <c r="E10" s="363">
        <f t="shared" si="0"/>
        <v>0</v>
      </c>
      <c r="F10" s="363">
        <f t="shared" si="0"/>
        <v>0</v>
      </c>
      <c r="G10" s="363">
        <f t="shared" si="0"/>
        <v>0</v>
      </c>
      <c r="H10" s="363">
        <f t="shared" si="0"/>
        <v>0</v>
      </c>
      <c r="I10" s="364">
        <f t="shared" si="0"/>
        <v>0</v>
      </c>
    </row>
    <row r="11" spans="1:9" ht="19.2" customHeight="1" x14ac:dyDescent="0.25">
      <c r="A11" s="630" t="s">
        <v>243</v>
      </c>
      <c r="B11" s="631"/>
      <c r="C11" s="365"/>
      <c r="D11" s="366"/>
      <c r="E11" s="367"/>
      <c r="F11" s="367"/>
      <c r="G11" s="367"/>
      <c r="H11" s="368"/>
      <c r="I11" s="368"/>
    </row>
    <row r="12" spans="1:9" s="150" customFormat="1" ht="19.2" customHeight="1" x14ac:dyDescent="0.25">
      <c r="A12" s="623" t="s">
        <v>253</v>
      </c>
      <c r="B12" s="624"/>
      <c r="C12" s="369"/>
      <c r="D12" s="370"/>
      <c r="E12" s="370"/>
      <c r="F12" s="370"/>
      <c r="G12" s="370"/>
      <c r="H12" s="370"/>
      <c r="I12" s="371">
        <f>SUM(C12:H12)</f>
        <v>0</v>
      </c>
    </row>
    <row r="13" spans="1:9" s="150" customFormat="1" ht="19.2" customHeight="1" x14ac:dyDescent="0.25">
      <c r="A13" s="623" t="s">
        <v>244</v>
      </c>
      <c r="B13" s="624"/>
      <c r="C13" s="369"/>
      <c r="D13" s="370"/>
      <c r="E13" s="370"/>
      <c r="F13" s="370"/>
      <c r="G13" s="370"/>
      <c r="H13" s="370"/>
      <c r="I13" s="371">
        <f>SUM(C13:H13)</f>
        <v>0</v>
      </c>
    </row>
    <row r="14" spans="1:9" s="150" customFormat="1" ht="19.2" customHeight="1" x14ac:dyDescent="0.25">
      <c r="A14" s="623" t="s">
        <v>254</v>
      </c>
      <c r="B14" s="624"/>
      <c r="C14" s="369"/>
      <c r="D14" s="370"/>
      <c r="E14" s="370"/>
      <c r="F14" s="370"/>
      <c r="G14" s="370"/>
      <c r="H14" s="370"/>
      <c r="I14" s="371">
        <f>SUM(C14:H14)</f>
        <v>0</v>
      </c>
    </row>
    <row r="15" spans="1:9" ht="19.2" customHeight="1" thickBot="1" x14ac:dyDescent="0.3">
      <c r="A15" s="372" t="s">
        <v>255</v>
      </c>
      <c r="B15" s="373"/>
      <c r="C15" s="356"/>
      <c r="D15" s="357"/>
      <c r="E15" s="357"/>
      <c r="F15" s="357"/>
      <c r="G15" s="357"/>
      <c r="H15" s="358"/>
      <c r="I15" s="359">
        <f>SUM(C15:H15)</f>
        <v>0</v>
      </c>
    </row>
    <row r="16" spans="1:9" ht="19.2" customHeight="1" thickBot="1" x14ac:dyDescent="0.3">
      <c r="A16" s="539" t="s">
        <v>245</v>
      </c>
      <c r="B16" s="540"/>
      <c r="C16" s="363">
        <f t="shared" ref="C16:I16" si="1">SUM(C12:C15)</f>
        <v>0</v>
      </c>
      <c r="D16" s="363">
        <f t="shared" si="1"/>
        <v>0</v>
      </c>
      <c r="E16" s="363">
        <f t="shared" si="1"/>
        <v>0</v>
      </c>
      <c r="F16" s="363">
        <f t="shared" si="1"/>
        <v>0</v>
      </c>
      <c r="G16" s="363">
        <f t="shared" si="1"/>
        <v>0</v>
      </c>
      <c r="H16" s="363">
        <f t="shared" si="1"/>
        <v>0</v>
      </c>
      <c r="I16" s="374">
        <f t="shared" si="1"/>
        <v>0</v>
      </c>
    </row>
    <row r="17" spans="1:9" ht="19.2" customHeight="1" thickBot="1" x14ac:dyDescent="0.3">
      <c r="A17" s="372" t="s">
        <v>256</v>
      </c>
      <c r="B17" s="375"/>
      <c r="C17" s="373"/>
      <c r="D17" s="373"/>
      <c r="E17" s="373"/>
      <c r="F17" s="373"/>
      <c r="G17" s="373"/>
      <c r="H17" s="376"/>
      <c r="I17" s="364">
        <f>SUM(C17:H17)</f>
        <v>0</v>
      </c>
    </row>
    <row r="18" spans="1:9" ht="19.2" customHeight="1" thickBot="1" x14ac:dyDescent="0.3">
      <c r="A18" s="539" t="s">
        <v>47</v>
      </c>
      <c r="B18" s="540"/>
      <c r="C18" s="377">
        <f>+C10+C16+C17</f>
        <v>0</v>
      </c>
      <c r="D18" s="377">
        <f t="shared" ref="D18:I18" si="2">+D10+D16+D17</f>
        <v>0</v>
      </c>
      <c r="E18" s="377">
        <f t="shared" si="2"/>
        <v>0</v>
      </c>
      <c r="F18" s="377">
        <f t="shared" si="2"/>
        <v>0</v>
      </c>
      <c r="G18" s="377">
        <f t="shared" si="2"/>
        <v>0</v>
      </c>
      <c r="H18" s="377">
        <f t="shared" si="2"/>
        <v>0</v>
      </c>
      <c r="I18" s="378">
        <f t="shared" si="2"/>
        <v>0</v>
      </c>
    </row>
    <row r="19" spans="1:9" ht="17.100000000000001" customHeight="1" x14ac:dyDescent="0.25">
      <c r="A19" s="344"/>
      <c r="B19" s="344"/>
      <c r="C19" s="344"/>
      <c r="D19" s="344"/>
      <c r="F19" s="379"/>
      <c r="G19" s="379"/>
      <c r="H19" s="379"/>
    </row>
    <row r="20" spans="1:9" ht="17.100000000000001" customHeight="1" x14ac:dyDescent="0.25">
      <c r="A20" s="597" t="s">
        <v>246</v>
      </c>
      <c r="B20" s="597"/>
      <c r="C20" s="597"/>
      <c r="D20" s="9" t="s">
        <v>95</v>
      </c>
    </row>
    <row r="21" spans="1:9" ht="17.100000000000001" customHeight="1" x14ac:dyDescent="0.25">
      <c r="A21" s="620" t="s">
        <v>247</v>
      </c>
      <c r="B21" s="620"/>
      <c r="C21" s="620"/>
      <c r="D21" s="380" t="str">
        <f>IF(I18=0," ",C18/I18)</f>
        <v xml:space="preserve"> </v>
      </c>
      <c r="F21" s="621"/>
      <c r="G21" s="621"/>
      <c r="H21" s="145"/>
      <c r="I21" s="136"/>
    </row>
    <row r="22" spans="1:9" ht="17.100000000000001" customHeight="1" x14ac:dyDescent="0.25">
      <c r="A22" s="620" t="s">
        <v>248</v>
      </c>
      <c r="B22" s="620"/>
      <c r="C22" s="620"/>
      <c r="D22" s="381" t="str">
        <f>IF(I18=0," ",(D18+E18+F18+G18+H18)/I18)</f>
        <v xml:space="preserve"> </v>
      </c>
      <c r="F22" s="621"/>
      <c r="G22" s="621"/>
      <c r="H22" s="145"/>
      <c r="I22" s="382"/>
    </row>
    <row r="23" spans="1:9" ht="17.100000000000001" customHeight="1" x14ac:dyDescent="0.25">
      <c r="A23" s="127" t="s">
        <v>249</v>
      </c>
      <c r="D23" s="383" t="str">
        <f>IF(I18=0," ",(I17)/I18)</f>
        <v xml:space="preserve"> </v>
      </c>
    </row>
    <row r="24" spans="1:9" x14ac:dyDescent="0.25">
      <c r="A24" s="118"/>
    </row>
    <row r="25" spans="1:9" x14ac:dyDescent="0.25">
      <c r="A25" s="384" t="str">
        <f>Summary!A30</f>
        <v>Revised 7/13/2026</v>
      </c>
    </row>
  </sheetData>
  <sheetProtection algorithmName="SHA-512" hashValue="ujbXhBV42s+f+CrlsIGseFNR+rqG72enUObhFQiJ/4S5kK9Uvi1bA8kCNg1eQCxfDgQr6t2TeK6MElr4IjMCzQ==" saltValue="OFJi7enhZYQNWWQ/T2NvVQ==" spinCount="100000" sheet="1" objects="1" scenarios="1"/>
  <mergeCells count="24">
    <mergeCell ref="A11:B11"/>
    <mergeCell ref="A2:E2"/>
    <mergeCell ref="A3:B5"/>
    <mergeCell ref="C3:I3"/>
    <mergeCell ref="C4:C5"/>
    <mergeCell ref="D4:D5"/>
    <mergeCell ref="H4:H5"/>
    <mergeCell ref="I4:I5"/>
    <mergeCell ref="A21:C21"/>
    <mergeCell ref="F21:G21"/>
    <mergeCell ref="A22:C22"/>
    <mergeCell ref="F22:G22"/>
    <mergeCell ref="B1:H1"/>
    <mergeCell ref="A12:B12"/>
    <mergeCell ref="A13:B13"/>
    <mergeCell ref="A14:B14"/>
    <mergeCell ref="A16:B16"/>
    <mergeCell ref="A18:B18"/>
    <mergeCell ref="A20:C20"/>
    <mergeCell ref="A6:B6"/>
    <mergeCell ref="A7:B7"/>
    <mergeCell ref="A8:B8"/>
    <mergeCell ref="A9:B9"/>
    <mergeCell ref="A10:B10"/>
  </mergeCells>
  <pageMargins left="0.7" right="0.7" top="0.75" bottom="0.75" header="0.3" footer="0.3"/>
  <pageSetup scale="94" orientation="landscape" r:id="rId1"/>
  <headerFooter>
    <oddHeader>&amp;CRespite Care Initiative Program
Proposed Budget for October 1, 2026 through September 30, 2027 (FY'27)</oddHeader>
    <oddFooter>&amp;CPage &amp;P&amp;RRespite &amp;F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outlinePr summaryBelow="0" summaryRight="0"/>
    <pageSetUpPr autoPageBreaks="0"/>
  </sheetPr>
  <dimension ref="A1:K36"/>
  <sheetViews>
    <sheetView showOutlineSymbols="0" topLeftCell="A6" zoomScaleNormal="100" workbookViewId="0">
      <selection sqref="A1:I1"/>
    </sheetView>
  </sheetViews>
  <sheetFormatPr defaultColWidth="9" defaultRowHeight="13.2" x14ac:dyDescent="0.25"/>
  <cols>
    <col min="2" max="2" width="12" customWidth="1"/>
    <col min="3" max="3" width="13.6640625" customWidth="1"/>
    <col min="4" max="4" width="14.6640625" customWidth="1"/>
    <col min="5" max="6" width="11.6640625" customWidth="1"/>
    <col min="7" max="7" width="13.5546875" customWidth="1"/>
    <col min="8" max="8" width="13.33203125" customWidth="1"/>
    <col min="11" max="11" width="10.6640625" customWidth="1"/>
    <col min="12" max="14" width="13.33203125" customWidth="1"/>
  </cols>
  <sheetData>
    <row r="1" spans="1:11" ht="15.6" x14ac:dyDescent="0.3">
      <c r="A1" s="644" t="s">
        <v>161</v>
      </c>
      <c r="B1" s="644"/>
      <c r="C1" s="644"/>
      <c r="D1" s="644"/>
      <c r="E1" s="644"/>
      <c r="F1" s="644"/>
      <c r="G1" s="644"/>
      <c r="H1" s="644"/>
      <c r="I1" s="644"/>
      <c r="J1" s="205"/>
    </row>
    <row r="2" spans="1:11" ht="15.6" x14ac:dyDescent="0.3">
      <c r="A2" s="246" t="s">
        <v>298</v>
      </c>
      <c r="B2" s="247"/>
      <c r="C2" s="247"/>
      <c r="D2" s="247"/>
      <c r="E2" s="247"/>
      <c r="F2" s="247"/>
      <c r="G2" s="247"/>
      <c r="H2" s="247"/>
      <c r="I2" s="246"/>
    </row>
    <row r="3" spans="1:11" ht="15.6" x14ac:dyDescent="0.3">
      <c r="A3" s="246" t="s">
        <v>162</v>
      </c>
      <c r="B3" s="247"/>
      <c r="C3" s="247"/>
      <c r="D3" s="247"/>
      <c r="E3" s="247"/>
      <c r="F3" s="247"/>
      <c r="G3" s="247"/>
      <c r="H3" s="247"/>
      <c r="I3" s="246"/>
    </row>
    <row r="4" spans="1:11" x14ac:dyDescent="0.25">
      <c r="B4" s="248"/>
      <c r="C4" s="248"/>
      <c r="D4" s="248"/>
      <c r="E4" s="248"/>
      <c r="F4" s="248"/>
      <c r="G4" s="248"/>
      <c r="H4" s="248"/>
    </row>
    <row r="5" spans="1:11" s="206" customFormat="1" x14ac:dyDescent="0.25">
      <c r="A5" s="249"/>
      <c r="B5" s="645" t="s">
        <v>215</v>
      </c>
      <c r="C5" s="645"/>
      <c r="D5" s="645"/>
      <c r="E5" s="645"/>
      <c r="F5" s="645"/>
      <c r="G5" s="645" t="s">
        <v>163</v>
      </c>
      <c r="H5" s="645"/>
      <c r="I5" s="250"/>
      <c r="J5" s="207"/>
      <c r="K5" s="207"/>
    </row>
    <row r="6" spans="1:11" s="5" customFormat="1" ht="44.25" customHeight="1" thickBot="1" x14ac:dyDescent="0.3">
      <c r="A6" s="251" t="s">
        <v>164</v>
      </c>
      <c r="B6" s="252" t="s">
        <v>165</v>
      </c>
      <c r="C6" s="252" t="s">
        <v>166</v>
      </c>
      <c r="D6" s="252" t="s">
        <v>167</v>
      </c>
      <c r="E6" s="252" t="s">
        <v>168</v>
      </c>
      <c r="F6" s="252" t="s">
        <v>169</v>
      </c>
      <c r="G6" s="252" t="s">
        <v>170</v>
      </c>
      <c r="H6" s="252" t="s">
        <v>17</v>
      </c>
      <c r="I6" s="251" t="s">
        <v>164</v>
      </c>
    </row>
    <row r="7" spans="1:11" ht="22.5" customHeight="1" thickTop="1" x14ac:dyDescent="0.25">
      <c r="A7" s="253">
        <v>1</v>
      </c>
      <c r="B7" s="254">
        <v>308249.28000000003</v>
      </c>
      <c r="C7" s="254">
        <v>167753.48000000001</v>
      </c>
      <c r="D7" s="254">
        <v>266730.0416</v>
      </c>
      <c r="E7" s="254">
        <v>14580.916202223576</v>
      </c>
      <c r="F7" s="254">
        <v>107491.2448</v>
      </c>
      <c r="G7" s="254">
        <v>2457.3888000000002</v>
      </c>
      <c r="H7" s="255">
        <v>12467.481364849758</v>
      </c>
      <c r="I7" s="253">
        <v>1</v>
      </c>
    </row>
    <row r="8" spans="1:11" x14ac:dyDescent="0.25">
      <c r="A8" s="253">
        <v>2</v>
      </c>
      <c r="B8" s="254">
        <v>380345.94720000005</v>
      </c>
      <c r="C8" s="254">
        <v>206977.99680000002</v>
      </c>
      <c r="D8" s="254">
        <v>329305.80960000004</v>
      </c>
      <c r="E8" s="254">
        <v>29694.937796819511</v>
      </c>
      <c r="F8" s="254">
        <v>132635.0864</v>
      </c>
      <c r="G8" s="254">
        <v>3028.8544000000002</v>
      </c>
      <c r="H8" s="255">
        <v>12402.121249482509</v>
      </c>
      <c r="I8" s="253">
        <v>2</v>
      </c>
    </row>
    <row r="9" spans="1:11" x14ac:dyDescent="0.25">
      <c r="A9" s="253">
        <v>3</v>
      </c>
      <c r="B9" s="254">
        <v>591560.73120000004</v>
      </c>
      <c r="C9" s="254">
        <v>321905.0528</v>
      </c>
      <c r="D9" s="254">
        <v>512000.75839999999</v>
      </c>
      <c r="E9" s="254">
        <v>35041.323524187384</v>
      </c>
      <c r="F9" s="254">
        <v>206326.3504</v>
      </c>
      <c r="G9" s="254">
        <v>4712.4880000000003</v>
      </c>
      <c r="H9" s="255">
        <v>20002.568950759662</v>
      </c>
      <c r="I9" s="253">
        <v>3</v>
      </c>
    </row>
    <row r="10" spans="1:11" x14ac:dyDescent="0.25">
      <c r="A10" s="253">
        <v>4</v>
      </c>
      <c r="B10" s="254">
        <v>276935.50880000001</v>
      </c>
      <c r="C10" s="254">
        <v>150710.79680000001</v>
      </c>
      <c r="D10" s="254">
        <v>239742.85600000003</v>
      </c>
      <c r="E10" s="254">
        <v>11848.39481041197</v>
      </c>
      <c r="F10" s="254">
        <v>96565.593599999993</v>
      </c>
      <c r="G10" s="254">
        <v>2205.9407999999999</v>
      </c>
      <c r="H10" s="255">
        <v>14204.193001750928</v>
      </c>
      <c r="I10" s="253">
        <v>4</v>
      </c>
    </row>
    <row r="11" spans="1:11" x14ac:dyDescent="0.25">
      <c r="A11" s="253">
        <v>5</v>
      </c>
      <c r="B11" s="254">
        <v>546612.19039999996</v>
      </c>
      <c r="C11" s="254">
        <v>297441.12959999999</v>
      </c>
      <c r="D11" s="254">
        <v>473108.61920000002</v>
      </c>
      <c r="E11" s="254">
        <v>23021.765780867714</v>
      </c>
      <c r="F11" s="254">
        <v>190685.00160000002</v>
      </c>
      <c r="G11" s="254">
        <v>4352.0239999999994</v>
      </c>
      <c r="H11" s="255">
        <v>30436.844511173924</v>
      </c>
      <c r="I11" s="253">
        <v>5</v>
      </c>
    </row>
    <row r="12" spans="1:11" ht="12.75" customHeight="1" x14ac:dyDescent="0.25">
      <c r="A12" s="253">
        <v>6</v>
      </c>
      <c r="B12" s="254">
        <v>524268.77120000008</v>
      </c>
      <c r="C12" s="254">
        <v>285307.2304</v>
      </c>
      <c r="D12" s="254">
        <v>453732.10240000003</v>
      </c>
      <c r="E12" s="254">
        <v>9468.6741029446584</v>
      </c>
      <c r="F12" s="254">
        <v>182823.22399999999</v>
      </c>
      <c r="G12" s="254">
        <v>4177.72</v>
      </c>
      <c r="H12" s="255">
        <v>25945.670869510159</v>
      </c>
      <c r="I12" s="253">
        <v>6</v>
      </c>
    </row>
    <row r="13" spans="1:11" x14ac:dyDescent="0.25">
      <c r="A13" s="253">
        <v>7</v>
      </c>
      <c r="B13" s="254">
        <v>416463.22239999997</v>
      </c>
      <c r="C13" s="254">
        <v>226630.91680000001</v>
      </c>
      <c r="D13" s="254">
        <v>360641.6704</v>
      </c>
      <c r="E13" s="254">
        <v>13057.699411110741</v>
      </c>
      <c r="F13" s="254">
        <v>145239.02240000002</v>
      </c>
      <c r="G13" s="254">
        <v>3313.8384000000005</v>
      </c>
      <c r="H13" s="255">
        <v>20646.83294509396</v>
      </c>
      <c r="I13" s="253">
        <v>7</v>
      </c>
    </row>
    <row r="14" spans="1:11" x14ac:dyDescent="0.25">
      <c r="A14" s="256" t="s">
        <v>58</v>
      </c>
      <c r="B14" s="254">
        <v>157487.03200000001</v>
      </c>
      <c r="C14" s="254">
        <v>85711.683199999999</v>
      </c>
      <c r="D14" s="254">
        <v>136357.74400000001</v>
      </c>
      <c r="E14" s="254">
        <v>13454.625899339353</v>
      </c>
      <c r="F14" s="254">
        <v>54914.1584</v>
      </c>
      <c r="G14" s="254">
        <v>1252.6464000000001</v>
      </c>
      <c r="H14" s="255"/>
      <c r="I14" s="256" t="s">
        <v>58</v>
      </c>
    </row>
    <row r="15" spans="1:11" x14ac:dyDescent="0.25">
      <c r="A15" s="256" t="s">
        <v>60</v>
      </c>
      <c r="B15" s="254">
        <v>230685.14079999999</v>
      </c>
      <c r="C15" s="254">
        <v>125539.3248</v>
      </c>
      <c r="D15" s="254">
        <v>199747.39360000001</v>
      </c>
      <c r="E15" s="254">
        <v>18997.129246785367</v>
      </c>
      <c r="F15" s="254">
        <v>80446.851200000005</v>
      </c>
      <c r="G15" s="254">
        <v>1835.1856</v>
      </c>
      <c r="H15" s="255"/>
      <c r="I15" s="256" t="s">
        <v>60</v>
      </c>
    </row>
    <row r="16" spans="1:11" ht="12" customHeight="1" x14ac:dyDescent="0.25">
      <c r="A16" s="256" t="s">
        <v>62</v>
      </c>
      <c r="B16" s="254">
        <v>954471.5392</v>
      </c>
      <c r="C16" s="254">
        <v>519316.6912</v>
      </c>
      <c r="D16" s="254">
        <v>826434.01760000002</v>
      </c>
      <c r="E16" s="254">
        <v>2000</v>
      </c>
      <c r="F16" s="254">
        <v>333165.39679999999</v>
      </c>
      <c r="G16" s="254">
        <v>7583.0655999999999</v>
      </c>
      <c r="H16" s="255">
        <v>70502.621470328522</v>
      </c>
      <c r="I16" s="256" t="s">
        <v>62</v>
      </c>
    </row>
    <row r="17" spans="1:11" ht="12.75" customHeight="1" x14ac:dyDescent="0.25">
      <c r="A17" s="256" t="s">
        <v>64</v>
      </c>
      <c r="B17" s="254">
        <v>207606.96799999999</v>
      </c>
      <c r="C17" s="254">
        <v>112946.88959999999</v>
      </c>
      <c r="D17" s="254">
        <v>179824.04639999999</v>
      </c>
      <c r="E17" s="254">
        <v>2000</v>
      </c>
      <c r="F17" s="254">
        <v>72480.331200000001</v>
      </c>
      <c r="G17" s="254">
        <v>1647.1696000000002</v>
      </c>
      <c r="H17" s="255"/>
      <c r="I17" s="256" t="s">
        <v>64</v>
      </c>
    </row>
    <row r="18" spans="1:11" x14ac:dyDescent="0.25">
      <c r="A18" s="256" t="s">
        <v>66</v>
      </c>
      <c r="B18" s="254">
        <v>351826.85279999999</v>
      </c>
      <c r="C18" s="254">
        <v>191391.0992</v>
      </c>
      <c r="D18" s="254">
        <v>304702.3824</v>
      </c>
      <c r="E18" s="254">
        <v>2000</v>
      </c>
      <c r="F18" s="254">
        <v>122852.69760000001</v>
      </c>
      <c r="G18" s="254">
        <v>2793.2192</v>
      </c>
      <c r="H18" s="255">
        <v>20105.277703479616</v>
      </c>
      <c r="I18" s="256" t="s">
        <v>66</v>
      </c>
    </row>
    <row r="19" spans="1:11" x14ac:dyDescent="0.25">
      <c r="A19" s="253">
        <v>9</v>
      </c>
      <c r="B19" s="254">
        <v>302058.20319999999</v>
      </c>
      <c r="C19" s="254">
        <v>164365.71679999999</v>
      </c>
      <c r="D19" s="254">
        <v>261511.91519999999</v>
      </c>
      <c r="E19" s="254">
        <v>17545.614649959163</v>
      </c>
      <c r="F19" s="254">
        <v>105353.20800000001</v>
      </c>
      <c r="G19" s="254">
        <v>2405.0047999999997</v>
      </c>
      <c r="H19" s="255">
        <v>14694.393867005287</v>
      </c>
      <c r="I19" s="253">
        <v>9</v>
      </c>
    </row>
    <row r="20" spans="1:11" x14ac:dyDescent="0.25">
      <c r="A20" s="253">
        <v>10</v>
      </c>
      <c r="B20" s="254">
        <v>428024.93920000002</v>
      </c>
      <c r="C20" s="254">
        <v>232870.54720000003</v>
      </c>
      <c r="D20" s="254">
        <v>370577.61120000004</v>
      </c>
      <c r="E20" s="254">
        <v>28378.434397467074</v>
      </c>
      <c r="F20" s="254">
        <v>149375.99040000001</v>
      </c>
      <c r="G20" s="254">
        <v>3405.1343999999999</v>
      </c>
      <c r="H20" s="255">
        <v>23009.134257653077</v>
      </c>
      <c r="I20" s="253">
        <v>10</v>
      </c>
    </row>
    <row r="21" spans="1:11" x14ac:dyDescent="0.25">
      <c r="A21" s="253">
        <v>11</v>
      </c>
      <c r="B21" s="254">
        <v>420974.64480000001</v>
      </c>
      <c r="C21" s="254">
        <v>229081.09280000001</v>
      </c>
      <c r="D21" s="254">
        <v>364232.86239999998</v>
      </c>
      <c r="E21" s="254">
        <v>16495.224888912624</v>
      </c>
      <c r="F21" s="254">
        <v>146854.83840000001</v>
      </c>
      <c r="G21" s="254">
        <v>3355.1136000000001</v>
      </c>
      <c r="H21" s="255">
        <v>23700.084048678273</v>
      </c>
      <c r="I21" s="253">
        <v>11</v>
      </c>
    </row>
    <row r="22" spans="1:11" ht="12.75" customHeight="1" x14ac:dyDescent="0.25">
      <c r="A22" s="253">
        <v>12</v>
      </c>
      <c r="B22" s="254">
        <v>835959.72800000012</v>
      </c>
      <c r="C22" s="254">
        <v>454908.88959999999</v>
      </c>
      <c r="D22" s="254">
        <v>723551.71680000005</v>
      </c>
      <c r="E22" s="254">
        <v>63881.320182689786</v>
      </c>
      <c r="F22" s="254">
        <v>291588.22080000001</v>
      </c>
      <c r="G22" s="254">
        <v>6655.8576000000003</v>
      </c>
      <c r="H22" s="255">
        <v>17574.907522833299</v>
      </c>
      <c r="I22" s="253">
        <v>12</v>
      </c>
    </row>
    <row r="23" spans="1:11" x14ac:dyDescent="0.25">
      <c r="A23" s="253">
        <v>13</v>
      </c>
      <c r="B23" s="254">
        <v>339399.75360000005</v>
      </c>
      <c r="C23" s="254">
        <v>184719.53279999999</v>
      </c>
      <c r="D23" s="254">
        <v>293732.016</v>
      </c>
      <c r="E23" s="254">
        <v>26710.016573271205</v>
      </c>
      <c r="F23" s="254">
        <v>118322.4896</v>
      </c>
      <c r="G23" s="254">
        <v>2705.5152000000003</v>
      </c>
      <c r="H23" s="255">
        <v>13966.095438627379</v>
      </c>
      <c r="I23" s="253">
        <v>13</v>
      </c>
    </row>
    <row r="24" spans="1:11" x14ac:dyDescent="0.25">
      <c r="A24" s="253">
        <v>14</v>
      </c>
      <c r="B24" s="254">
        <v>414857.25439999998</v>
      </c>
      <c r="C24" s="254">
        <v>225761.86720000001</v>
      </c>
      <c r="D24" s="254">
        <v>359192.90399999998</v>
      </c>
      <c r="E24" s="254">
        <v>26309.488441719277</v>
      </c>
      <c r="F24" s="254">
        <v>144640.39679999999</v>
      </c>
      <c r="G24" s="254">
        <v>3304.2688000000003</v>
      </c>
      <c r="H24" s="255">
        <v>13373.185820653054</v>
      </c>
      <c r="I24" s="253">
        <v>14</v>
      </c>
    </row>
    <row r="25" spans="1:11" x14ac:dyDescent="0.25">
      <c r="A25" s="253">
        <v>15</v>
      </c>
      <c r="B25" s="254">
        <v>1458662.1647999999</v>
      </c>
      <c r="C25" s="254">
        <v>793682.81120000011</v>
      </c>
      <c r="D25" s="254">
        <v>1262818.2431999999</v>
      </c>
      <c r="E25" s="254">
        <v>36224.036940741731</v>
      </c>
      <c r="F25" s="254">
        <v>508954.8848</v>
      </c>
      <c r="G25" s="254">
        <v>11603.659200000002</v>
      </c>
      <c r="H25" s="255">
        <v>55619.163246240852</v>
      </c>
      <c r="I25" s="253">
        <v>15</v>
      </c>
    </row>
    <row r="26" spans="1:11" x14ac:dyDescent="0.25">
      <c r="A26" s="253">
        <v>16</v>
      </c>
      <c r="B26" s="254">
        <v>380043.21759999997</v>
      </c>
      <c r="C26" s="254">
        <v>206774.32160000002</v>
      </c>
      <c r="D26" s="254">
        <v>329081.27360000001</v>
      </c>
      <c r="E26" s="254">
        <v>24109.28526364897</v>
      </c>
      <c r="F26" s="254">
        <v>132618</v>
      </c>
      <c r="G26" s="254">
        <v>3022.3728000000001</v>
      </c>
      <c r="H26" s="255">
        <v>18700.035223083785</v>
      </c>
      <c r="I26" s="253">
        <v>16</v>
      </c>
    </row>
    <row r="27" spans="1:11" ht="12.75" customHeight="1" x14ac:dyDescent="0.25">
      <c r="A27" s="256" t="s">
        <v>75</v>
      </c>
      <c r="B27" s="254">
        <v>500113.1888</v>
      </c>
      <c r="C27" s="254">
        <v>272132.27519999997</v>
      </c>
      <c r="D27" s="254">
        <v>433115.49440000003</v>
      </c>
      <c r="E27" s="254">
        <v>35083.95434366024</v>
      </c>
      <c r="F27" s="254">
        <v>174385.90720000002</v>
      </c>
      <c r="G27" s="254">
        <v>3983.6592000000001</v>
      </c>
      <c r="H27" s="255">
        <v>94179.398207347753</v>
      </c>
      <c r="I27" s="256" t="s">
        <v>75</v>
      </c>
    </row>
    <row r="28" spans="1:11" x14ac:dyDescent="0.25">
      <c r="A28" s="253">
        <v>19</v>
      </c>
      <c r="B28" s="254">
        <v>411800.95360000001</v>
      </c>
      <c r="C28" s="254">
        <v>224090.7328</v>
      </c>
      <c r="D28" s="254">
        <v>356425.93920000002</v>
      </c>
      <c r="E28" s="254">
        <v>23016.240067257913</v>
      </c>
      <c r="F28" s="254">
        <v>143615.91680000001</v>
      </c>
      <c r="G28" s="254">
        <v>3280.8047999999999</v>
      </c>
      <c r="H28" s="255">
        <v>17700.959173898707</v>
      </c>
      <c r="I28" s="253">
        <v>19</v>
      </c>
    </row>
    <row r="29" spans="1:11" x14ac:dyDescent="0.25">
      <c r="A29" s="253">
        <v>20</v>
      </c>
      <c r="B29" s="254">
        <v>1495955.3632</v>
      </c>
      <c r="C29" s="254">
        <v>814066.66400000011</v>
      </c>
      <c r="D29" s="254">
        <v>1294234.2927999999</v>
      </c>
      <c r="E29" s="254">
        <v>98694.989266390505</v>
      </c>
      <c r="F29" s="254">
        <v>521897.16639999999</v>
      </c>
      <c r="G29" s="254">
        <v>11915.288</v>
      </c>
      <c r="H29" s="255"/>
      <c r="I29" s="253">
        <v>20</v>
      </c>
    </row>
    <row r="30" spans="1:11" x14ac:dyDescent="0.25">
      <c r="A30" s="253">
        <v>21</v>
      </c>
      <c r="B30" s="254">
        <v>748233.34080000001</v>
      </c>
      <c r="C30" s="254">
        <v>407158.73120000004</v>
      </c>
      <c r="D30" s="254">
        <v>647954.32000000007</v>
      </c>
      <c r="E30" s="254">
        <v>45596.468980421676</v>
      </c>
      <c r="F30" s="254">
        <v>260971.24480000001</v>
      </c>
      <c r="G30" s="254">
        <v>5952.2080000000005</v>
      </c>
      <c r="H30" s="255"/>
      <c r="I30" s="253">
        <v>21</v>
      </c>
    </row>
    <row r="31" spans="1:11" x14ac:dyDescent="0.25">
      <c r="A31" s="253">
        <v>22</v>
      </c>
      <c r="B31" s="254">
        <v>204897.91999999998</v>
      </c>
      <c r="C31" s="254">
        <v>111512.86720000001</v>
      </c>
      <c r="D31" s="254">
        <v>177222.26079999999</v>
      </c>
      <c r="E31" s="254">
        <v>17153.459229169403</v>
      </c>
      <c r="F31" s="254">
        <v>71449.577600000004</v>
      </c>
      <c r="G31" s="254">
        <v>1634.6143999999999</v>
      </c>
      <c r="H31" s="255">
        <v>10642.066714235898</v>
      </c>
      <c r="I31" s="253">
        <v>22</v>
      </c>
    </row>
    <row r="32" spans="1:11" ht="25.5" customHeight="1" x14ac:dyDescent="0.25">
      <c r="A32" s="257" t="s">
        <v>171</v>
      </c>
      <c r="B32" s="258">
        <f>SUM(B7:B31)</f>
        <v>12887493.856000001</v>
      </c>
      <c r="C32" s="258">
        <f t="shared" ref="C32:H32" si="0">SUM(C7:C31)</f>
        <v>7012758.3408000022</v>
      </c>
      <c r="D32" s="258">
        <f t="shared" si="0"/>
        <v>11155978.291200001</v>
      </c>
      <c r="E32" s="258">
        <f t="shared" si="0"/>
        <v>634363.99999999988</v>
      </c>
      <c r="F32" s="258">
        <f t="shared" si="0"/>
        <v>4495652.8000000007</v>
      </c>
      <c r="G32" s="258">
        <f t="shared" si="0"/>
        <v>102583.04160000001</v>
      </c>
      <c r="H32" s="259">
        <f t="shared" si="0"/>
        <v>529873.03558668646</v>
      </c>
      <c r="I32" s="257" t="s">
        <v>171</v>
      </c>
      <c r="K32" s="209"/>
    </row>
    <row r="33" spans="1:11" x14ac:dyDescent="0.25">
      <c r="B33" s="254"/>
      <c r="C33" s="254"/>
      <c r="D33" s="254"/>
      <c r="E33" s="254"/>
      <c r="F33" s="254"/>
      <c r="G33" s="254"/>
      <c r="H33" s="254"/>
    </row>
    <row r="34" spans="1:11" x14ac:dyDescent="0.25">
      <c r="B34" s="258"/>
      <c r="C34" s="258"/>
      <c r="D34" s="258"/>
      <c r="E34" s="258"/>
      <c r="F34" s="258"/>
      <c r="G34" s="258"/>
      <c r="H34" s="259"/>
      <c r="I34" s="257"/>
      <c r="K34" s="209"/>
    </row>
    <row r="35" spans="1:11" x14ac:dyDescent="0.25">
      <c r="A35" s="9" t="s">
        <v>233</v>
      </c>
      <c r="B35" s="254"/>
      <c r="C35" s="254"/>
      <c r="D35" s="254"/>
      <c r="E35" s="254"/>
      <c r="F35" s="254"/>
      <c r="G35" s="254"/>
      <c r="H35" s="260"/>
    </row>
    <row r="36" spans="1:11" x14ac:dyDescent="0.25">
      <c r="A36" s="261">
        <v>46156</v>
      </c>
      <c r="B36" s="254"/>
      <c r="C36" s="254"/>
      <c r="D36" s="254"/>
      <c r="E36" s="254"/>
      <c r="F36" s="254"/>
      <c r="G36" s="254"/>
      <c r="H36" s="254"/>
      <c r="K36" s="208"/>
    </row>
  </sheetData>
  <sheetProtection algorithmName="SHA-512" hashValue="lLZTnQpwZWKQeA9bESF0ah6uyXRPmsNHRO3RG/ImLEHWzQk0JL9HLSbRECDEansgAHP1/qETvz3DunPpg2IQrw==" saltValue="/9pJZUC5qzTiqDO0Ilm4dg==" spinCount="100000" sheet="1" objects="1" scenarios="1"/>
  <mergeCells count="3">
    <mergeCell ref="A1:I1"/>
    <mergeCell ref="B5:F5"/>
    <mergeCell ref="G5:H5"/>
  </mergeCells>
  <pageMargins left="0.78" right="0.61" top="0.41" bottom="0.34" header="0.33333333333333331" footer="0.33333333333333331"/>
  <pageSetup orientation="landscape" horizontalDpi="4294967294" verticalDpi="4294967294"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outlinePr summaryBelow="0" summaryRight="0"/>
    <pageSetUpPr autoPageBreaks="0"/>
  </sheetPr>
  <dimension ref="A1:K41"/>
  <sheetViews>
    <sheetView showOutlineSymbols="0" zoomScaleNormal="100" workbookViewId="0">
      <selection activeCell="B42" sqref="B42"/>
    </sheetView>
  </sheetViews>
  <sheetFormatPr defaultColWidth="9" defaultRowHeight="13.2" x14ac:dyDescent="0.25"/>
  <cols>
    <col min="1" max="1" width="10.44140625" style="210" customWidth="1"/>
    <col min="2" max="8" width="16.6640625" style="216" customWidth="1"/>
    <col min="9" max="9" width="9.33203125" style="210" customWidth="1"/>
    <col min="10" max="16384" width="9" style="210"/>
  </cols>
  <sheetData>
    <row r="1" spans="1:11" ht="15.6" x14ac:dyDescent="0.3">
      <c r="A1" s="644" t="s">
        <v>161</v>
      </c>
      <c r="B1" s="644"/>
      <c r="C1" s="644"/>
      <c r="D1" s="644"/>
      <c r="E1" s="644"/>
      <c r="F1" s="644"/>
      <c r="G1" s="644"/>
      <c r="H1" s="644"/>
      <c r="I1" s="644"/>
      <c r="J1" s="205"/>
      <c r="K1" s="205"/>
    </row>
    <row r="2" spans="1:11" ht="15.6" x14ac:dyDescent="0.3">
      <c r="A2" s="649" t="s">
        <v>196</v>
      </c>
      <c r="B2" s="649"/>
      <c r="C2" s="649"/>
      <c r="D2" s="649"/>
      <c r="E2" s="649"/>
      <c r="F2" s="649"/>
      <c r="G2" s="649"/>
      <c r="H2" s="649"/>
      <c r="I2" s="649"/>
    </row>
    <row r="3" spans="1:11" ht="15.6" x14ac:dyDescent="0.3">
      <c r="A3" s="649" t="s">
        <v>299</v>
      </c>
      <c r="B3" s="649"/>
      <c r="C3" s="649"/>
      <c r="D3" s="649"/>
      <c r="E3" s="649"/>
      <c r="F3" s="649"/>
      <c r="G3" s="649"/>
      <c r="H3" s="649"/>
      <c r="I3" s="649"/>
    </row>
    <row r="4" spans="1:11" x14ac:dyDescent="0.25">
      <c r="A4" s="147"/>
      <c r="B4" s="262"/>
      <c r="C4" s="263"/>
      <c r="D4" s="262"/>
      <c r="E4" s="262"/>
      <c r="F4" s="262"/>
      <c r="G4" s="262"/>
      <c r="H4" s="262"/>
      <c r="I4"/>
    </row>
    <row r="5" spans="1:11" s="225" customFormat="1" ht="15" customHeight="1" x14ac:dyDescent="0.25">
      <c r="A5" s="650" t="s">
        <v>164</v>
      </c>
      <c r="B5" s="652" t="s">
        <v>152</v>
      </c>
      <c r="C5" s="654" t="s">
        <v>197</v>
      </c>
      <c r="D5" s="656" t="s">
        <v>10</v>
      </c>
      <c r="E5" s="654" t="s">
        <v>11</v>
      </c>
      <c r="F5" s="656" t="s">
        <v>198</v>
      </c>
      <c r="G5" s="656" t="s">
        <v>122</v>
      </c>
      <c r="H5" s="656" t="s">
        <v>17</v>
      </c>
      <c r="I5" s="650" t="s">
        <v>164</v>
      </c>
    </row>
    <row r="6" spans="1:11" s="225" customFormat="1" ht="13.2" customHeight="1" thickBot="1" x14ac:dyDescent="0.3">
      <c r="A6" s="651"/>
      <c r="B6" s="653"/>
      <c r="C6" s="655"/>
      <c r="D6" s="655"/>
      <c r="E6" s="655"/>
      <c r="F6" s="655"/>
      <c r="G6" s="655"/>
      <c r="H6" s="655"/>
      <c r="I6" s="657"/>
    </row>
    <row r="7" spans="1:11" ht="23.25" customHeight="1" thickTop="1" x14ac:dyDescent="0.25">
      <c r="A7">
        <v>1</v>
      </c>
      <c r="B7" s="264">
        <v>144815.29613724453</v>
      </c>
      <c r="C7" s="264">
        <v>70947.470400000006</v>
      </c>
      <c r="D7" s="264">
        <v>25697.236800000002</v>
      </c>
      <c r="E7" s="264">
        <v>90596.342399999994</v>
      </c>
      <c r="F7" s="237">
        <v>22015.624000000003</v>
      </c>
      <c r="G7" s="15">
        <v>62469.858837064487</v>
      </c>
      <c r="H7" s="264">
        <v>24608.52535143049</v>
      </c>
      <c r="I7">
        <v>1</v>
      </c>
    </row>
    <row r="8" spans="1:11" x14ac:dyDescent="0.25">
      <c r="A8">
        <v>2</v>
      </c>
      <c r="B8" s="264">
        <v>193507.71921648917</v>
      </c>
      <c r="C8" s="264">
        <v>87493.673600000009</v>
      </c>
      <c r="D8" s="264">
        <v>31692.134400000003</v>
      </c>
      <c r="E8" s="264">
        <v>111736.2592</v>
      </c>
      <c r="F8" s="237">
        <v>27209.968000000001</v>
      </c>
      <c r="G8" s="15">
        <v>93657.538286730909</v>
      </c>
      <c r="H8" s="264">
        <v>24573.880504830224</v>
      </c>
      <c r="I8">
        <v>2</v>
      </c>
    </row>
    <row r="9" spans="1:11" x14ac:dyDescent="0.25">
      <c r="A9">
        <v>3</v>
      </c>
      <c r="B9" s="264">
        <v>275501.62077213509</v>
      </c>
      <c r="C9" s="264">
        <v>136123.08960000001</v>
      </c>
      <c r="D9" s="264">
        <v>49305.723200000008</v>
      </c>
      <c r="E9" s="264">
        <v>173836.25440000001</v>
      </c>
      <c r="F9" s="237">
        <v>42299.972800000003</v>
      </c>
      <c r="G9" s="15">
        <v>78068.42355878427</v>
      </c>
      <c r="H9" s="264">
        <v>28602.58123806103</v>
      </c>
      <c r="I9">
        <v>3</v>
      </c>
    </row>
    <row r="10" spans="1:11" x14ac:dyDescent="0.25">
      <c r="A10">
        <v>4</v>
      </c>
      <c r="B10" s="264">
        <v>137194.88284389238</v>
      </c>
      <c r="C10" s="264">
        <v>63702.179199999999</v>
      </c>
      <c r="D10" s="264">
        <v>23074.120000000003</v>
      </c>
      <c r="E10" s="264">
        <v>81353.0288</v>
      </c>
      <c r="F10" s="237">
        <v>19810.04</v>
      </c>
      <c r="G10" s="15">
        <v>47737.993544255005</v>
      </c>
      <c r="H10" s="264">
        <v>25529.08841823753</v>
      </c>
      <c r="I10">
        <v>4</v>
      </c>
    </row>
    <row r="11" spans="1:11" x14ac:dyDescent="0.25">
      <c r="A11">
        <v>5</v>
      </c>
      <c r="B11" s="264">
        <v>244450.50348521094</v>
      </c>
      <c r="C11" s="264">
        <v>125734.87040000001</v>
      </c>
      <c r="D11" s="264">
        <v>45545.425600000002</v>
      </c>
      <c r="E11" s="264">
        <v>160582.71840000001</v>
      </c>
      <c r="F11" s="237">
        <v>39151.395199999999</v>
      </c>
      <c r="G11" s="15">
        <v>46074.119640622681</v>
      </c>
      <c r="H11" s="264">
        <v>34133.383534603316</v>
      </c>
      <c r="I11">
        <v>5</v>
      </c>
    </row>
    <row r="12" spans="1:11" x14ac:dyDescent="0.25">
      <c r="A12">
        <v>6</v>
      </c>
      <c r="B12" s="264">
        <v>244640.32045881043</v>
      </c>
      <c r="C12" s="264">
        <v>120645.29920000001</v>
      </c>
      <c r="D12" s="264">
        <v>43698.177600000003</v>
      </c>
      <c r="E12" s="264">
        <v>154064.5344</v>
      </c>
      <c r="F12" s="237">
        <v>37464.009599999998</v>
      </c>
      <c r="G12" s="15">
        <v>49478.142397627875</v>
      </c>
      <c r="H12" s="264">
        <v>31752.787646785117</v>
      </c>
      <c r="I12">
        <v>6</v>
      </c>
    </row>
    <row r="13" spans="1:11" x14ac:dyDescent="0.25">
      <c r="A13">
        <v>7</v>
      </c>
      <c r="B13" s="264">
        <v>195333.72291448683</v>
      </c>
      <c r="C13" s="264">
        <v>95754.500800000009</v>
      </c>
      <c r="D13" s="264">
        <v>34686.7664</v>
      </c>
      <c r="E13" s="264">
        <v>122297.448</v>
      </c>
      <c r="F13" s="237">
        <v>29841.140800000001</v>
      </c>
      <c r="G13" s="15">
        <v>43367.25</v>
      </c>
      <c r="H13" s="264">
        <v>28944.080440263639</v>
      </c>
      <c r="I13">
        <v>7</v>
      </c>
    </row>
    <row r="14" spans="1:11" x14ac:dyDescent="0.25">
      <c r="A14" s="265" t="s">
        <v>58</v>
      </c>
      <c r="B14" s="264">
        <v>81010.576553960214</v>
      </c>
      <c r="C14" s="264">
        <v>36204.494399999996</v>
      </c>
      <c r="D14" s="264">
        <v>13114.8624</v>
      </c>
      <c r="E14" s="264">
        <v>46243.688000000002</v>
      </c>
      <c r="F14" s="237">
        <v>11286.1888</v>
      </c>
      <c r="G14" s="15">
        <v>43367.25</v>
      </c>
      <c r="H14" s="264">
        <v>0</v>
      </c>
      <c r="I14" s="265" t="s">
        <v>58</v>
      </c>
    </row>
    <row r="15" spans="1:11" x14ac:dyDescent="0.25">
      <c r="A15" s="265" t="s">
        <v>60</v>
      </c>
      <c r="B15" s="264">
        <v>104825.50809457904</v>
      </c>
      <c r="C15" s="264">
        <v>53033.467199999999</v>
      </c>
      <c r="D15" s="264">
        <v>19211.932800000002</v>
      </c>
      <c r="E15" s="264">
        <v>67734.734400000001</v>
      </c>
      <c r="F15" s="237">
        <v>16533.257600000001</v>
      </c>
      <c r="G15" s="15">
        <v>43367.25</v>
      </c>
      <c r="H15" s="264">
        <v>0</v>
      </c>
      <c r="I15" s="265" t="s">
        <v>60</v>
      </c>
    </row>
    <row r="16" spans="1:11" x14ac:dyDescent="0.25">
      <c r="A16" s="265" t="s">
        <v>62</v>
      </c>
      <c r="B16" s="264">
        <v>444486.96645121637</v>
      </c>
      <c r="C16" s="264">
        <v>219325.43200000003</v>
      </c>
      <c r="D16" s="264">
        <v>79463.571200000006</v>
      </c>
      <c r="E16" s="264">
        <v>280185.56640000001</v>
      </c>
      <c r="F16" s="237">
        <v>68700.752000000008</v>
      </c>
      <c r="G16" s="15">
        <v>208641.68752083022</v>
      </c>
      <c r="H16" s="264">
        <v>70370.688408852351</v>
      </c>
      <c r="I16" s="265" t="s">
        <v>62</v>
      </c>
    </row>
    <row r="17" spans="1:9" x14ac:dyDescent="0.25">
      <c r="A17" s="265" t="s">
        <v>64</v>
      </c>
      <c r="B17" s="264">
        <v>89174.531928484401</v>
      </c>
      <c r="C17" s="264">
        <v>47671.499200000006</v>
      </c>
      <c r="D17" s="264">
        <v>17273.132799999999</v>
      </c>
      <c r="E17" s="264">
        <v>60908.180800000002</v>
      </c>
      <c r="F17" s="237">
        <v>14980.171200000001</v>
      </c>
      <c r="G17" s="15">
        <v>43367.25</v>
      </c>
      <c r="H17" s="264">
        <v>0</v>
      </c>
      <c r="I17" s="265" t="s">
        <v>64</v>
      </c>
    </row>
    <row r="18" spans="1:9" x14ac:dyDescent="0.25">
      <c r="A18" s="265" t="s">
        <v>66</v>
      </c>
      <c r="B18" s="264">
        <v>149031.54048218124</v>
      </c>
      <c r="C18" s="264">
        <v>80822.462400000004</v>
      </c>
      <c r="D18" s="264">
        <v>29285.097600000001</v>
      </c>
      <c r="E18" s="264">
        <v>103258.7824</v>
      </c>
      <c r="F18" s="237">
        <v>25367.238400000002</v>
      </c>
      <c r="G18" s="15">
        <v>43367.25</v>
      </c>
      <c r="H18" s="264">
        <v>28657.023139861441</v>
      </c>
      <c r="I18" s="265" t="s">
        <v>66</v>
      </c>
    </row>
    <row r="19" spans="1:9" x14ac:dyDescent="0.25">
      <c r="A19">
        <v>9</v>
      </c>
      <c r="B19" s="264">
        <v>137147.76785935916</v>
      </c>
      <c r="C19" s="264">
        <v>69478.196800000005</v>
      </c>
      <c r="D19" s="264">
        <v>25167.760000000002</v>
      </c>
      <c r="E19" s="264">
        <v>88732.45120000001</v>
      </c>
      <c r="F19" s="237">
        <v>21624.177600000003</v>
      </c>
      <c r="G19" s="15">
        <v>49058.29267427724</v>
      </c>
      <c r="H19" s="264">
        <v>25788.924767739514</v>
      </c>
      <c r="I19">
        <v>9</v>
      </c>
    </row>
    <row r="20" spans="1:9" x14ac:dyDescent="0.25">
      <c r="A20">
        <v>10</v>
      </c>
      <c r="B20" s="264">
        <v>182423.69642578482</v>
      </c>
      <c r="C20" s="264">
        <v>98420.974400000006</v>
      </c>
      <c r="D20" s="264">
        <v>35654.558400000002</v>
      </c>
      <c r="E20" s="264">
        <v>125713.36319999999</v>
      </c>
      <c r="F20" s="237">
        <v>30722.044800000003</v>
      </c>
      <c r="G20" s="15">
        <v>46660.694254114162</v>
      </c>
      <c r="H20" s="264">
        <v>30196.244181673217</v>
      </c>
      <c r="I20">
        <v>10</v>
      </c>
    </row>
    <row r="21" spans="1:9" x14ac:dyDescent="0.25">
      <c r="A21">
        <v>11</v>
      </c>
      <c r="B21" s="264">
        <v>207466.37491200626</v>
      </c>
      <c r="C21" s="264">
        <v>96894.972800000003</v>
      </c>
      <c r="D21" s="264">
        <v>35095.638400000003</v>
      </c>
      <c r="E21" s="264">
        <v>123737.13760000002</v>
      </c>
      <c r="F21" s="237">
        <v>30099.257600000001</v>
      </c>
      <c r="G21" s="15">
        <v>43367.25</v>
      </c>
      <c r="H21" s="264">
        <v>30562.489702876017</v>
      </c>
      <c r="I21">
        <v>11</v>
      </c>
    </row>
    <row r="22" spans="1:9" x14ac:dyDescent="0.25">
      <c r="A22">
        <v>12</v>
      </c>
      <c r="B22" s="264">
        <v>368786.67054486333</v>
      </c>
      <c r="C22" s="264">
        <v>192281.31040000002</v>
      </c>
      <c r="D22" s="264">
        <v>69650.571200000006</v>
      </c>
      <c r="E22" s="264">
        <v>245571.5392</v>
      </c>
      <c r="F22" s="237">
        <v>59864.451200000003</v>
      </c>
      <c r="G22" s="15">
        <v>43367.25</v>
      </c>
      <c r="H22" s="264">
        <v>27315.772650051193</v>
      </c>
      <c r="I22">
        <v>12</v>
      </c>
    </row>
    <row r="23" spans="1:9" x14ac:dyDescent="0.25">
      <c r="A23">
        <v>13</v>
      </c>
      <c r="B23" s="264">
        <v>172707.75842243229</v>
      </c>
      <c r="C23" s="264">
        <v>78111.063999999998</v>
      </c>
      <c r="D23" s="264">
        <v>28291.393600000003</v>
      </c>
      <c r="E23" s="264">
        <v>99743.916800000006</v>
      </c>
      <c r="F23" s="237">
        <v>24227.459200000001</v>
      </c>
      <c r="G23" s="15">
        <v>43367.25</v>
      </c>
      <c r="H23" s="264">
        <v>25402.882191336561</v>
      </c>
      <c r="I23">
        <v>13</v>
      </c>
    </row>
    <row r="24" spans="1:9" x14ac:dyDescent="0.25">
      <c r="A24">
        <v>14</v>
      </c>
      <c r="B24" s="264">
        <v>198434.51106924179</v>
      </c>
      <c r="C24" s="264">
        <v>95444.8272</v>
      </c>
      <c r="D24" s="264">
        <v>34570.512000000002</v>
      </c>
      <c r="E24" s="264">
        <v>121885.13760000002</v>
      </c>
      <c r="F24" s="237">
        <v>29645.689600000002</v>
      </c>
      <c r="G24" s="15">
        <v>43367.25</v>
      </c>
      <c r="H24" s="264">
        <v>25088.603940034158</v>
      </c>
      <c r="I24">
        <v>14</v>
      </c>
    </row>
    <row r="25" spans="1:9" x14ac:dyDescent="0.25">
      <c r="A25">
        <v>15</v>
      </c>
      <c r="B25" s="264">
        <v>645028.66776007251</v>
      </c>
      <c r="C25" s="264">
        <v>335384.17119999998</v>
      </c>
      <c r="D25" s="264">
        <v>121497.984</v>
      </c>
      <c r="E25" s="264">
        <v>428380.82720000006</v>
      </c>
      <c r="F25" s="237">
        <v>104671.5024</v>
      </c>
      <c r="G25" s="15">
        <v>43367.25</v>
      </c>
      <c r="H25" s="264">
        <v>47481.54800330539</v>
      </c>
      <c r="I25">
        <v>15</v>
      </c>
    </row>
    <row r="26" spans="1:9" x14ac:dyDescent="0.25">
      <c r="A26">
        <v>16</v>
      </c>
      <c r="B26" s="264">
        <v>162911.70493209781</v>
      </c>
      <c r="C26" s="264">
        <v>87365.132799999992</v>
      </c>
      <c r="D26" s="264">
        <v>31650.184000000001</v>
      </c>
      <c r="E26" s="264">
        <v>111595.15520000001</v>
      </c>
      <c r="F26" s="237">
        <v>27292.256000000001</v>
      </c>
      <c r="G26" s="15">
        <v>43367.25</v>
      </c>
      <c r="H26" s="264">
        <v>27912.158937955748</v>
      </c>
      <c r="I26">
        <v>16</v>
      </c>
    </row>
    <row r="27" spans="1:9" x14ac:dyDescent="0.25">
      <c r="A27" s="265" t="s">
        <v>75</v>
      </c>
      <c r="B27" s="264">
        <v>224961.01748239892</v>
      </c>
      <c r="C27" s="264">
        <v>115048.56480000001</v>
      </c>
      <c r="D27" s="264">
        <v>41672.851200000005</v>
      </c>
      <c r="E27" s="264">
        <v>146923.024</v>
      </c>
      <c r="F27" s="237">
        <v>35756.819199999998</v>
      </c>
      <c r="G27" s="15">
        <v>92398.664116234242</v>
      </c>
      <c r="H27" s="264">
        <v>67920.823815342024</v>
      </c>
      <c r="I27" s="265" t="s">
        <v>75</v>
      </c>
    </row>
    <row r="28" spans="1:9" x14ac:dyDescent="0.25">
      <c r="A28">
        <v>19</v>
      </c>
      <c r="B28" s="264">
        <v>187226.5648342499</v>
      </c>
      <c r="C28" s="264">
        <v>94760.820800000001</v>
      </c>
      <c r="D28" s="264">
        <v>34323.6368</v>
      </c>
      <c r="E28" s="264">
        <v>121011.42240000001</v>
      </c>
      <c r="F28" s="237">
        <v>29435.5792</v>
      </c>
      <c r="G28" s="15">
        <v>43367.25</v>
      </c>
      <c r="H28" s="264">
        <v>27382.587711351702</v>
      </c>
      <c r="I28">
        <v>19</v>
      </c>
    </row>
    <row r="29" spans="1:9" ht="12" customHeight="1" x14ac:dyDescent="0.25">
      <c r="A29">
        <v>20</v>
      </c>
      <c r="B29" s="264">
        <v>662485.31102601858</v>
      </c>
      <c r="C29" s="264">
        <v>344207.91359999997</v>
      </c>
      <c r="D29" s="264">
        <v>124681.47839999999</v>
      </c>
      <c r="E29" s="264">
        <v>439589.90720000002</v>
      </c>
      <c r="F29" s="237">
        <v>107089.1296</v>
      </c>
      <c r="G29" s="15">
        <v>90633.540279317996</v>
      </c>
      <c r="H29" s="264">
        <v>0</v>
      </c>
      <c r="I29">
        <v>20</v>
      </c>
    </row>
    <row r="30" spans="1:9" x14ac:dyDescent="0.25">
      <c r="A30">
        <v>21</v>
      </c>
      <c r="B30" s="264">
        <v>338048.27918595402</v>
      </c>
      <c r="C30" s="264">
        <v>172016.81920000003</v>
      </c>
      <c r="D30" s="264">
        <v>62313.406400000007</v>
      </c>
      <c r="E30" s="264">
        <v>219707.65919999999</v>
      </c>
      <c r="F30" s="237">
        <v>53647.518400000001</v>
      </c>
      <c r="G30" s="15">
        <v>77063.349221052646</v>
      </c>
      <c r="H30" s="264">
        <v>0</v>
      </c>
      <c r="I30">
        <v>21</v>
      </c>
    </row>
    <row r="31" spans="1:9" ht="12" customHeight="1" x14ac:dyDescent="0.25">
      <c r="A31">
        <v>22</v>
      </c>
      <c r="B31" s="264">
        <v>90596.100074472735</v>
      </c>
      <c r="C31" s="264">
        <v>47178.526400000002</v>
      </c>
      <c r="D31" s="264">
        <v>17087.081600000001</v>
      </c>
      <c r="E31" s="264">
        <v>60241.919999999998</v>
      </c>
      <c r="F31" s="237">
        <v>14616.224000000002</v>
      </c>
      <c r="G31" s="15">
        <v>43369.3125</v>
      </c>
      <c r="H31" s="264">
        <v>23640.944278523089</v>
      </c>
      <c r="I31">
        <v>22</v>
      </c>
    </row>
    <row r="32" spans="1:9" ht="26.25" customHeight="1" x14ac:dyDescent="0.25">
      <c r="A32" s="266" t="s">
        <v>171</v>
      </c>
      <c r="B32" s="267">
        <f t="shared" ref="B32:H32" si="0">SUM(B7:B31)</f>
        <v>5882197.6138676452</v>
      </c>
      <c r="C32" s="267">
        <f t="shared" si="0"/>
        <v>2964051.7327999994</v>
      </c>
      <c r="D32" s="267">
        <f t="shared" si="0"/>
        <v>1073705.2368000001</v>
      </c>
      <c r="E32" s="267">
        <f t="shared" si="0"/>
        <v>3785630.9984000004</v>
      </c>
      <c r="F32" s="267">
        <f t="shared" si="0"/>
        <v>923351.8672000001</v>
      </c>
      <c r="G32" s="267">
        <f t="shared" si="0"/>
        <v>1505718.6168309115</v>
      </c>
      <c r="H32" s="267">
        <f t="shared" si="0"/>
        <v>655865.01886311371</v>
      </c>
      <c r="I32" s="266" t="s">
        <v>171</v>
      </c>
    </row>
    <row r="33" spans="1:9" ht="9" customHeight="1" thickBot="1" x14ac:dyDescent="0.3">
      <c r="A33" s="268"/>
      <c r="B33" s="269"/>
      <c r="C33" s="269"/>
      <c r="D33" s="269"/>
      <c r="E33" s="269"/>
      <c r="F33" s="269"/>
      <c r="G33" s="269"/>
      <c r="H33" s="269"/>
      <c r="I33" s="268"/>
    </row>
    <row r="34" spans="1:9" ht="21" customHeight="1" thickTop="1" x14ac:dyDescent="0.25">
      <c r="A34" s="646" t="s">
        <v>199</v>
      </c>
      <c r="B34" s="646"/>
      <c r="C34" s="646"/>
      <c r="D34" s="646"/>
      <c r="E34" s="646"/>
      <c r="F34" s="646"/>
      <c r="G34" s="646"/>
      <c r="H34" s="646"/>
      <c r="I34" s="646"/>
    </row>
    <row r="35" spans="1:9" ht="18" customHeight="1" x14ac:dyDescent="0.25">
      <c r="A35" s="647" t="s">
        <v>200</v>
      </c>
      <c r="B35" s="647"/>
      <c r="C35" s="647"/>
      <c r="D35" s="647"/>
      <c r="E35" s="647"/>
      <c r="F35" s="647"/>
      <c r="G35" s="647"/>
      <c r="H35" s="647"/>
      <c r="I35" s="647"/>
    </row>
    <row r="36" spans="1:9" ht="17.25" customHeight="1" x14ac:dyDescent="0.25">
      <c r="A36" s="648" t="s">
        <v>201</v>
      </c>
      <c r="B36" s="648"/>
      <c r="C36" s="648"/>
      <c r="D36" s="648"/>
      <c r="E36" s="648"/>
      <c r="F36" s="648"/>
      <c r="G36" s="648"/>
      <c r="H36" s="648"/>
      <c r="I36" s="648"/>
    </row>
    <row r="37" spans="1:9" ht="16.95" customHeight="1" x14ac:dyDescent="0.25">
      <c r="A37" s="494" t="s">
        <v>305</v>
      </c>
      <c r="B37" s="226"/>
      <c r="C37" s="226"/>
      <c r="D37" s="226"/>
      <c r="E37" s="226"/>
      <c r="F37" s="226"/>
      <c r="G37" s="226"/>
      <c r="H37" s="226"/>
    </row>
    <row r="38" spans="1:9" x14ac:dyDescent="0.25">
      <c r="A38" s="668" t="s">
        <v>306</v>
      </c>
      <c r="B38" s="226"/>
      <c r="C38" s="226"/>
      <c r="D38" s="226"/>
      <c r="E38" s="226"/>
      <c r="F38" s="226"/>
      <c r="G38" s="226"/>
      <c r="H38" s="226"/>
    </row>
    <row r="39" spans="1:9" x14ac:dyDescent="0.25">
      <c r="A39" s="270" t="s">
        <v>304</v>
      </c>
      <c r="B39" s="226"/>
      <c r="C39" s="226"/>
      <c r="D39" s="226"/>
      <c r="E39" s="226"/>
      <c r="F39" s="226"/>
      <c r="G39" s="226"/>
      <c r="H39" s="226"/>
    </row>
    <row r="40" spans="1:9" x14ac:dyDescent="0.25">
      <c r="B40" s="226"/>
      <c r="C40" s="226"/>
      <c r="D40" s="226"/>
      <c r="E40" s="226"/>
      <c r="F40" s="226"/>
      <c r="G40" s="226"/>
      <c r="H40" s="226"/>
    </row>
    <row r="41" spans="1:9" x14ac:dyDescent="0.25">
      <c r="B41" s="226"/>
      <c r="C41" s="226"/>
      <c r="D41" s="226"/>
      <c r="E41" s="226"/>
      <c r="F41" s="226"/>
      <c r="G41" s="226"/>
      <c r="H41" s="226"/>
    </row>
  </sheetData>
  <sheetProtection algorithmName="SHA-512" hashValue="91auQx64zg6Nb9dQg5AekCpBPkaUUaZSogBMXsmi2JvIwa+hFAmLCOdd6iUtkWGRn7lJouSvYcAvgHtyXq6JIA==" saltValue="dYicyjVH9vCQRgh0p6vYWA==" spinCount="100000" sheet="1" objects="1" scenarios="1"/>
  <mergeCells count="15">
    <mergeCell ref="A34:I34"/>
    <mergeCell ref="A35:I35"/>
    <mergeCell ref="A36:I36"/>
    <mergeCell ref="A1:I1"/>
    <mergeCell ref="A2:I2"/>
    <mergeCell ref="A3:I3"/>
    <mergeCell ref="A5:A6"/>
    <mergeCell ref="B5:B6"/>
    <mergeCell ref="C5:C6"/>
    <mergeCell ref="D5:D6"/>
    <mergeCell ref="E5:E6"/>
    <mergeCell ref="F5:F6"/>
    <mergeCell ref="G5:G6"/>
    <mergeCell ref="H5:H6"/>
    <mergeCell ref="I5:I6"/>
  </mergeCells>
  <pageMargins left="0.43" right="0.32" top="0.61" bottom="0.53" header="0.32" footer="0.33333333333333298"/>
  <pageSetup scale="90" orientation="landscape" horizontalDpi="4294967294" verticalDpi="429496729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outlinePr summaryBelow="0" summaryRight="0"/>
    <pageSetUpPr autoPageBreaks="0" fitToPage="1"/>
  </sheetPr>
  <dimension ref="A1:K41"/>
  <sheetViews>
    <sheetView showOutlineSymbols="0" zoomScaleNormal="100" workbookViewId="0">
      <selection sqref="A1:I1"/>
    </sheetView>
  </sheetViews>
  <sheetFormatPr defaultColWidth="9" defaultRowHeight="13.2" x14ac:dyDescent="0.25"/>
  <cols>
    <col min="1" max="1" width="10" style="210" customWidth="1"/>
    <col min="2" max="8" width="16.6640625" style="216" customWidth="1"/>
    <col min="9" max="9" width="9.33203125" style="210" customWidth="1"/>
    <col min="10" max="16384" width="9" style="210"/>
  </cols>
  <sheetData>
    <row r="1" spans="1:11" ht="15.6" x14ac:dyDescent="0.3">
      <c r="A1" s="644" t="s">
        <v>161</v>
      </c>
      <c r="B1" s="644"/>
      <c r="C1" s="644"/>
      <c r="D1" s="644"/>
      <c r="E1" s="644"/>
      <c r="F1" s="644"/>
      <c r="G1" s="644"/>
      <c r="H1" s="644"/>
      <c r="I1" s="644"/>
      <c r="J1" s="205"/>
      <c r="K1" s="205"/>
    </row>
    <row r="2" spans="1:11" ht="15.6" x14ac:dyDescent="0.3">
      <c r="A2" s="649" t="s">
        <v>196</v>
      </c>
      <c r="B2" s="649"/>
      <c r="C2" s="649"/>
      <c r="D2" s="649"/>
      <c r="E2" s="649"/>
      <c r="F2" s="649"/>
      <c r="G2" s="649"/>
      <c r="H2" s="649"/>
      <c r="I2" s="649"/>
    </row>
    <row r="3" spans="1:11" ht="15.6" x14ac:dyDescent="0.3">
      <c r="A3" s="649" t="s">
        <v>300</v>
      </c>
      <c r="B3" s="649"/>
      <c r="C3" s="649"/>
      <c r="D3" s="649"/>
      <c r="E3" s="649"/>
      <c r="F3" s="649"/>
      <c r="G3" s="649"/>
      <c r="H3" s="649"/>
      <c r="I3" s="649"/>
    </row>
    <row r="4" spans="1:11" ht="15.45" customHeight="1" x14ac:dyDescent="0.25">
      <c r="A4"/>
      <c r="B4" s="271"/>
      <c r="C4" s="272"/>
      <c r="D4" s="271"/>
      <c r="E4" s="271"/>
      <c r="F4" s="271"/>
      <c r="G4" s="15"/>
      <c r="H4" s="15"/>
      <c r="I4"/>
    </row>
    <row r="5" spans="1:11" s="225" customFormat="1" ht="12.75" customHeight="1" x14ac:dyDescent="0.25">
      <c r="A5" s="658" t="s">
        <v>164</v>
      </c>
      <c r="B5" s="652" t="s">
        <v>152</v>
      </c>
      <c r="C5" s="654" t="s">
        <v>197</v>
      </c>
      <c r="D5" s="660" t="s">
        <v>10</v>
      </c>
      <c r="E5" s="654" t="s">
        <v>11</v>
      </c>
      <c r="F5" s="656" t="s">
        <v>198</v>
      </c>
      <c r="G5" s="656" t="s">
        <v>122</v>
      </c>
      <c r="H5" s="660" t="s">
        <v>17</v>
      </c>
      <c r="I5" s="658" t="s">
        <v>164</v>
      </c>
    </row>
    <row r="6" spans="1:11" ht="13.2" customHeight="1" thickBot="1" x14ac:dyDescent="0.3">
      <c r="A6" s="659"/>
      <c r="B6" s="653"/>
      <c r="C6" s="655"/>
      <c r="D6" s="653"/>
      <c r="E6" s="655"/>
      <c r="F6" s="655"/>
      <c r="G6" s="655"/>
      <c r="H6" s="653"/>
      <c r="I6" s="659"/>
    </row>
    <row r="7" spans="1:11" ht="23.25" customHeight="1" thickTop="1" x14ac:dyDescent="0.25">
      <c r="A7">
        <v>1</v>
      </c>
      <c r="B7" s="237">
        <v>36204.372799999997</v>
      </c>
      <c r="C7" s="237">
        <v>23649.156800000001</v>
      </c>
      <c r="D7" s="237">
        <v>8566.1504000000004</v>
      </c>
      <c r="E7" s="237">
        <v>30198.864000000001</v>
      </c>
      <c r="F7" s="237">
        <v>7338.9760000000006</v>
      </c>
      <c r="G7" s="15">
        <v>20823.286279021497</v>
      </c>
      <c r="H7" s="237">
        <v>6702.8496268727868</v>
      </c>
      <c r="I7">
        <v>1</v>
      </c>
    </row>
    <row r="8" spans="1:11" x14ac:dyDescent="0.25">
      <c r="A8">
        <v>2</v>
      </c>
      <c r="B8" s="237">
        <v>44501.241600000001</v>
      </c>
      <c r="C8" s="237">
        <v>29164.624000000003</v>
      </c>
      <c r="D8" s="237">
        <v>10564.552</v>
      </c>
      <c r="E8" s="237">
        <v>37244.961600000002</v>
      </c>
      <c r="F8" s="237">
        <v>9070.4879999999994</v>
      </c>
      <c r="G8" s="15">
        <v>31219.179428910302</v>
      </c>
      <c r="H8" s="237">
        <v>6691.3013035558542</v>
      </c>
      <c r="I8">
        <v>2</v>
      </c>
    </row>
    <row r="9" spans="1:11" x14ac:dyDescent="0.25">
      <c r="A9">
        <v>3</v>
      </c>
      <c r="B9" s="237">
        <v>69642.470400000006</v>
      </c>
      <c r="C9" s="237">
        <v>45374.8</v>
      </c>
      <c r="D9" s="237">
        <v>16435.7696</v>
      </c>
      <c r="E9" s="237">
        <v>57945.916800000006</v>
      </c>
      <c r="F9" s="237">
        <v>14100.065600000002</v>
      </c>
      <c r="G9" s="15">
        <v>26022.80785292809</v>
      </c>
      <c r="H9" s="237">
        <v>8034.2063292676194</v>
      </c>
      <c r="I9">
        <v>3</v>
      </c>
    </row>
    <row r="10" spans="1:11" x14ac:dyDescent="0.25">
      <c r="A10">
        <v>4</v>
      </c>
      <c r="B10" s="237">
        <v>32536.752</v>
      </c>
      <c r="C10" s="237">
        <v>21234.134400000003</v>
      </c>
      <c r="D10" s="237">
        <v>7691.4480000000003</v>
      </c>
      <c r="E10" s="237">
        <v>27117.652800000003</v>
      </c>
      <c r="F10" s="237">
        <v>6602.848</v>
      </c>
      <c r="G10" s="15">
        <v>15912.664514751668</v>
      </c>
      <c r="H10" s="237">
        <v>7009.7050750083981</v>
      </c>
      <c r="I10">
        <v>4</v>
      </c>
    </row>
    <row r="11" spans="1:11" x14ac:dyDescent="0.25">
      <c r="A11">
        <v>5</v>
      </c>
      <c r="B11" s="237">
        <v>64466.4928</v>
      </c>
      <c r="C11" s="237">
        <v>41911.676800000001</v>
      </c>
      <c r="D11" s="237">
        <v>15181.8832</v>
      </c>
      <c r="E11" s="237">
        <v>53528.016000000003</v>
      </c>
      <c r="F11" s="237">
        <v>13050.486400000002</v>
      </c>
      <c r="G11" s="15">
        <v>15358.03988020756</v>
      </c>
      <c r="H11" s="237">
        <v>9877.8136587920599</v>
      </c>
      <c r="I11">
        <v>5</v>
      </c>
    </row>
    <row r="12" spans="1:11" ht="12.75" customHeight="1" x14ac:dyDescent="0.25">
      <c r="A12">
        <v>6</v>
      </c>
      <c r="B12" s="237">
        <v>61611.8128</v>
      </c>
      <c r="C12" s="237">
        <v>40215.078399999999</v>
      </c>
      <c r="D12" s="237">
        <v>14565.584000000001</v>
      </c>
      <c r="E12" s="237">
        <v>51354.312000000005</v>
      </c>
      <c r="F12" s="237">
        <v>12488.003200000001</v>
      </c>
      <c r="G12" s="15">
        <v>16492.714132542624</v>
      </c>
      <c r="H12" s="237">
        <v>9084.2788708714725</v>
      </c>
      <c r="I12">
        <v>6</v>
      </c>
    </row>
    <row r="13" spans="1:11" x14ac:dyDescent="0.25">
      <c r="A13">
        <v>7</v>
      </c>
      <c r="B13" s="237">
        <v>48971.688000000002</v>
      </c>
      <c r="C13" s="237">
        <v>31918.241600000001</v>
      </c>
      <c r="D13" s="237">
        <v>11561.788800000002</v>
      </c>
      <c r="E13" s="237">
        <v>40765.803200000002</v>
      </c>
      <c r="F13" s="237">
        <v>9947.0064000000002</v>
      </c>
      <c r="G13" s="15">
        <v>14455.75</v>
      </c>
      <c r="H13" s="237">
        <v>8148.0398019630866</v>
      </c>
      <c r="I13">
        <v>7</v>
      </c>
    </row>
    <row r="14" spans="1:11" x14ac:dyDescent="0.25">
      <c r="A14" s="265" t="s">
        <v>58</v>
      </c>
      <c r="B14" s="237">
        <v>18426.409599999999</v>
      </c>
      <c r="C14" s="237">
        <v>12068.5568</v>
      </c>
      <c r="D14" s="237">
        <v>4372.1535999999996</v>
      </c>
      <c r="E14" s="237">
        <v>15415.091199999999</v>
      </c>
      <c r="F14" s="237">
        <v>3761.5216</v>
      </c>
      <c r="G14" s="15">
        <v>14455.75</v>
      </c>
      <c r="H14" s="237">
        <v>0</v>
      </c>
      <c r="I14" s="265" t="s">
        <v>58</v>
      </c>
    </row>
    <row r="15" spans="1:11" x14ac:dyDescent="0.25">
      <c r="A15" s="265" t="s">
        <v>60</v>
      </c>
      <c r="B15" s="237">
        <v>27179.175999999999</v>
      </c>
      <c r="C15" s="237">
        <v>17677.315200000001</v>
      </c>
      <c r="D15" s="237">
        <v>6403.9647999999997</v>
      </c>
      <c r="E15" s="237">
        <v>22577.756800000003</v>
      </c>
      <c r="F15" s="237">
        <v>5511.1072000000004</v>
      </c>
      <c r="G15" s="15">
        <v>14455.75</v>
      </c>
      <c r="H15" s="237">
        <v>0</v>
      </c>
      <c r="I15" s="265" t="s">
        <v>60</v>
      </c>
    </row>
    <row r="16" spans="1:11" x14ac:dyDescent="0.25">
      <c r="A16" s="265" t="s">
        <v>62</v>
      </c>
      <c r="B16" s="237">
        <v>112450</v>
      </c>
      <c r="C16" s="237">
        <v>73108.911999999997</v>
      </c>
      <c r="D16" s="237">
        <v>26487.7824</v>
      </c>
      <c r="E16" s="237">
        <v>93394.713600000003</v>
      </c>
      <c r="F16" s="237">
        <v>22900.7088</v>
      </c>
      <c r="G16" s="15">
        <v>69547.229173610074</v>
      </c>
      <c r="H16" s="237">
        <v>20706.940488183202</v>
      </c>
      <c r="I16" s="265" t="s">
        <v>62</v>
      </c>
    </row>
    <row r="17" spans="1:9" x14ac:dyDescent="0.25">
      <c r="A17" s="265" t="s">
        <v>64</v>
      </c>
      <c r="B17" s="237">
        <v>24649.473600000001</v>
      </c>
      <c r="C17" s="237">
        <v>15890.009600000001</v>
      </c>
      <c r="D17" s="237">
        <v>5757.7344000000003</v>
      </c>
      <c r="E17" s="237">
        <v>20303.060799999999</v>
      </c>
      <c r="F17" s="237">
        <v>4993.4031999999997</v>
      </c>
      <c r="G17" s="15">
        <v>14455.75</v>
      </c>
      <c r="H17" s="237">
        <v>0</v>
      </c>
      <c r="I17" s="265" t="s">
        <v>64</v>
      </c>
    </row>
    <row r="18" spans="1:9" x14ac:dyDescent="0.25">
      <c r="A18" s="265" t="s">
        <v>66</v>
      </c>
      <c r="B18" s="237">
        <v>41886.390400000004</v>
      </c>
      <c r="C18" s="237">
        <v>26940.808000000005</v>
      </c>
      <c r="D18" s="237">
        <v>9762.2063999999991</v>
      </c>
      <c r="E18" s="237">
        <v>34419.167999999998</v>
      </c>
      <c r="F18" s="237">
        <v>8455.2495999999992</v>
      </c>
      <c r="G18" s="15">
        <v>14455.75</v>
      </c>
      <c r="H18" s="237">
        <v>8052.3536944799389</v>
      </c>
      <c r="I18" s="265" t="s">
        <v>66</v>
      </c>
    </row>
    <row r="19" spans="1:9" x14ac:dyDescent="0.25">
      <c r="A19">
        <v>9</v>
      </c>
      <c r="B19" s="237">
        <v>35577.118399999999</v>
      </c>
      <c r="C19" s="237">
        <v>23159.865600000005</v>
      </c>
      <c r="D19" s="237">
        <v>8389.3520000000008</v>
      </c>
      <c r="E19" s="237">
        <v>29577.0576</v>
      </c>
      <c r="F19" s="237">
        <v>7207.7120000000004</v>
      </c>
      <c r="G19" s="15">
        <v>16352.764224759081</v>
      </c>
      <c r="H19" s="237">
        <v>7096.3174998853856</v>
      </c>
      <c r="I19">
        <v>9</v>
      </c>
    </row>
    <row r="20" spans="1:9" x14ac:dyDescent="0.25">
      <c r="A20">
        <v>10</v>
      </c>
      <c r="B20" s="237">
        <v>50795.592000000004</v>
      </c>
      <c r="C20" s="237">
        <v>32807.417600000001</v>
      </c>
      <c r="D20" s="237">
        <v>11884.852800000001</v>
      </c>
      <c r="E20" s="237">
        <v>41904.891199999998</v>
      </c>
      <c r="F20" s="237">
        <v>10241.214400000001</v>
      </c>
      <c r="G20" s="15">
        <v>15553.564751371387</v>
      </c>
      <c r="H20" s="237">
        <v>8565.429201846473</v>
      </c>
      <c r="I20">
        <v>10</v>
      </c>
    </row>
    <row r="21" spans="1:9" x14ac:dyDescent="0.25">
      <c r="A21">
        <v>11</v>
      </c>
      <c r="B21" s="237">
        <v>49327.964800000002</v>
      </c>
      <c r="C21" s="237">
        <v>32297.8256</v>
      </c>
      <c r="D21" s="237">
        <v>11698.5376</v>
      </c>
      <c r="E21" s="237">
        <v>41245.299200000009</v>
      </c>
      <c r="F21" s="237">
        <v>10032.7024</v>
      </c>
      <c r="G21" s="15">
        <v>14455.75</v>
      </c>
      <c r="H21" s="237">
        <v>8687.5114769111788</v>
      </c>
      <c r="I21">
        <v>11</v>
      </c>
    </row>
    <row r="22" spans="1:9" ht="12.75" customHeight="1" x14ac:dyDescent="0.25">
      <c r="A22">
        <v>12</v>
      </c>
      <c r="B22" s="237">
        <v>98714.475200000001</v>
      </c>
      <c r="C22" s="237">
        <v>64093.228799999997</v>
      </c>
      <c r="D22" s="237">
        <v>23217.385600000001</v>
      </c>
      <c r="E22" s="237">
        <v>81856.683199999999</v>
      </c>
      <c r="F22" s="237">
        <v>19954.742399999999</v>
      </c>
      <c r="G22" s="15">
        <v>14455.75</v>
      </c>
      <c r="H22" s="237">
        <v>7605.2686060673004</v>
      </c>
      <c r="I22">
        <v>12</v>
      </c>
    </row>
    <row r="23" spans="1:9" x14ac:dyDescent="0.25">
      <c r="A23">
        <v>13</v>
      </c>
      <c r="B23" s="237">
        <v>39681.808000000005</v>
      </c>
      <c r="C23" s="237">
        <v>26036.480000000003</v>
      </c>
      <c r="D23" s="237">
        <v>9429.9680000000008</v>
      </c>
      <c r="E23" s="237">
        <v>33247.980799999998</v>
      </c>
      <c r="F23" s="237">
        <v>8076.2543999999998</v>
      </c>
      <c r="G23" s="15">
        <v>14455.75</v>
      </c>
      <c r="H23" s="237">
        <v>6967.636182925291</v>
      </c>
      <c r="I23">
        <v>13</v>
      </c>
    </row>
    <row r="24" spans="1:9" x14ac:dyDescent="0.25">
      <c r="A24">
        <v>14</v>
      </c>
      <c r="B24" s="237">
        <v>48755.995200000005</v>
      </c>
      <c r="C24" s="237">
        <v>31815.430400000001</v>
      </c>
      <c r="D24" s="237">
        <v>11523.1312</v>
      </c>
      <c r="E24" s="237">
        <v>40627.987200000003</v>
      </c>
      <c r="F24" s="237">
        <v>9881.3680000000004</v>
      </c>
      <c r="G24" s="15">
        <v>14455.75</v>
      </c>
      <c r="H24" s="237">
        <v>6862.8763928359822</v>
      </c>
      <c r="I24">
        <v>14</v>
      </c>
    </row>
    <row r="25" spans="1:9" x14ac:dyDescent="0.25">
      <c r="A25">
        <v>15</v>
      </c>
      <c r="B25" s="237">
        <v>172331.33439999999</v>
      </c>
      <c r="C25" s="237">
        <v>111794.70240000001</v>
      </c>
      <c r="D25" s="237">
        <v>40499.372799999997</v>
      </c>
      <c r="E25" s="237">
        <v>142793.09760000001</v>
      </c>
      <c r="F25" s="237">
        <v>34890.468800000002</v>
      </c>
      <c r="G25" s="15">
        <v>14455.75</v>
      </c>
      <c r="H25" s="237">
        <v>14327.217656758434</v>
      </c>
      <c r="I25">
        <v>15</v>
      </c>
    </row>
    <row r="26" spans="1:9" x14ac:dyDescent="0.25">
      <c r="A26">
        <v>16</v>
      </c>
      <c r="B26" s="237">
        <v>45055.532800000001</v>
      </c>
      <c r="C26" s="237">
        <v>29122.260800000004</v>
      </c>
      <c r="D26" s="237">
        <v>10549.603200000001</v>
      </c>
      <c r="E26" s="237">
        <v>37198.2304</v>
      </c>
      <c r="F26" s="237">
        <v>9096.9520000000011</v>
      </c>
      <c r="G26" s="15">
        <v>14455.75</v>
      </c>
      <c r="H26" s="237">
        <v>7804.0647431659099</v>
      </c>
      <c r="I26">
        <v>16</v>
      </c>
    </row>
    <row r="27" spans="1:9" x14ac:dyDescent="0.25">
      <c r="A27" s="265" t="s">
        <v>75</v>
      </c>
      <c r="B27" s="237">
        <v>58921.724799999996</v>
      </c>
      <c r="C27" s="237">
        <v>38350.041599999997</v>
      </c>
      <c r="D27" s="237">
        <v>13891.0576</v>
      </c>
      <c r="E27" s="237">
        <v>48974.775999999998</v>
      </c>
      <c r="F27" s="237">
        <v>11918.526400000001</v>
      </c>
      <c r="G27" s="15">
        <v>30799.554705411414</v>
      </c>
      <c r="H27" s="237">
        <v>21140.333851636733</v>
      </c>
      <c r="I27" s="265" t="s">
        <v>75</v>
      </c>
    </row>
    <row r="28" spans="1:9" x14ac:dyDescent="0.25">
      <c r="A28">
        <v>19</v>
      </c>
      <c r="B28" s="237">
        <v>48475.902399999999</v>
      </c>
      <c r="C28" s="237">
        <v>31587.481599999999</v>
      </c>
      <c r="D28" s="237">
        <v>11440.713599999999</v>
      </c>
      <c r="E28" s="237">
        <v>40336.633600000001</v>
      </c>
      <c r="F28" s="237">
        <v>9811.3631999999998</v>
      </c>
      <c r="G28" s="15">
        <v>14455.75</v>
      </c>
      <c r="H28" s="237">
        <v>7627.540372464241</v>
      </c>
      <c r="I28">
        <v>19</v>
      </c>
    </row>
    <row r="29" spans="1:9" ht="12" customHeight="1" x14ac:dyDescent="0.25">
      <c r="A29">
        <v>20</v>
      </c>
      <c r="B29" s="237">
        <v>176542.78719999999</v>
      </c>
      <c r="C29" s="237">
        <v>114735.984</v>
      </c>
      <c r="D29" s="237">
        <v>41560.460800000001</v>
      </c>
      <c r="E29" s="237">
        <v>146530.45919999998</v>
      </c>
      <c r="F29" s="237">
        <v>35696.323199999999</v>
      </c>
      <c r="G29" s="15">
        <v>30211.180093105999</v>
      </c>
      <c r="H29" s="237">
        <v>0</v>
      </c>
      <c r="I29">
        <v>20</v>
      </c>
    </row>
    <row r="30" spans="1:9" x14ac:dyDescent="0.25">
      <c r="A30">
        <v>21</v>
      </c>
      <c r="B30" s="237">
        <v>88202.441600000006</v>
      </c>
      <c r="C30" s="237">
        <v>57338.526400000002</v>
      </c>
      <c r="D30" s="237">
        <v>20771.700799999999</v>
      </c>
      <c r="E30" s="237">
        <v>73235.931200000006</v>
      </c>
      <c r="F30" s="237">
        <v>17882.567999999999</v>
      </c>
      <c r="G30" s="15">
        <v>25687.783073684215</v>
      </c>
      <c r="H30" s="237">
        <v>0</v>
      </c>
      <c r="I30">
        <v>21</v>
      </c>
    </row>
    <row r="31" spans="1:9" ht="12" customHeight="1" x14ac:dyDescent="0.25">
      <c r="A31">
        <v>22</v>
      </c>
      <c r="B31" s="237">
        <v>24154.5936</v>
      </c>
      <c r="C31" s="237">
        <v>15725.7408</v>
      </c>
      <c r="D31" s="237">
        <v>5695.2272000000003</v>
      </c>
      <c r="E31" s="237">
        <v>20080.64</v>
      </c>
      <c r="F31" s="237">
        <v>4872.0959999999995</v>
      </c>
      <c r="G31" s="15">
        <v>14456.4375</v>
      </c>
      <c r="H31" s="237">
        <v>6380.3214542356245</v>
      </c>
      <c r="I31">
        <v>22</v>
      </c>
    </row>
    <row r="32" spans="1:9" ht="26.25" customHeight="1" x14ac:dyDescent="0.25">
      <c r="A32" s="266" t="s">
        <v>171</v>
      </c>
      <c r="B32" s="273">
        <f t="shared" ref="B32:G32" si="0">SUM(B7:B31)</f>
        <v>1519063.5503999998</v>
      </c>
      <c r="C32" s="273">
        <f t="shared" si="0"/>
        <v>988018.29919999989</v>
      </c>
      <c r="D32" s="273">
        <f t="shared" si="0"/>
        <v>357902.3808000001</v>
      </c>
      <c r="E32" s="273">
        <f t="shared" si="0"/>
        <v>1261874.9839999997</v>
      </c>
      <c r="F32" s="273">
        <f t="shared" si="0"/>
        <v>307782.15520000004</v>
      </c>
      <c r="G32" s="273">
        <f t="shared" si="0"/>
        <v>501906.20561030391</v>
      </c>
      <c r="H32" s="259">
        <f>SUM(H7:H31)</f>
        <v>187372.00628772698</v>
      </c>
      <c r="I32" s="266" t="s">
        <v>171</v>
      </c>
    </row>
    <row r="33" spans="1:9" ht="9" customHeight="1" thickBot="1" x14ac:dyDescent="0.3">
      <c r="A33" s="268"/>
      <c r="B33" s="269" t="s">
        <v>159</v>
      </c>
      <c r="C33" s="269"/>
      <c r="D33" s="269"/>
      <c r="E33" s="269"/>
      <c r="F33" s="269"/>
      <c r="G33" s="269"/>
      <c r="H33" s="269"/>
      <c r="I33" s="268"/>
    </row>
    <row r="34" spans="1:9" ht="21" customHeight="1" thickTop="1" x14ac:dyDescent="0.25">
      <c r="A34" s="646" t="s">
        <v>199</v>
      </c>
      <c r="B34" s="646"/>
      <c r="C34" s="646"/>
      <c r="D34" s="646"/>
      <c r="E34" s="646"/>
      <c r="F34" s="646"/>
      <c r="G34" s="646"/>
      <c r="H34" s="646"/>
      <c r="I34" s="646"/>
    </row>
    <row r="35" spans="1:9" ht="18" customHeight="1" x14ac:dyDescent="0.25">
      <c r="A35" s="647" t="s">
        <v>200</v>
      </c>
      <c r="B35" s="647"/>
      <c r="C35" s="647"/>
      <c r="D35" s="647"/>
      <c r="E35" s="647"/>
      <c r="F35" s="647"/>
      <c r="G35" s="647"/>
      <c r="H35" s="647"/>
      <c r="I35" s="647"/>
    </row>
    <row r="36" spans="1:9" ht="17.25" customHeight="1" x14ac:dyDescent="0.25">
      <c r="A36" s="648" t="s">
        <v>201</v>
      </c>
      <c r="B36" s="648"/>
      <c r="C36" s="648"/>
      <c r="D36" s="648"/>
      <c r="E36" s="648"/>
      <c r="F36" s="648"/>
      <c r="G36" s="648"/>
      <c r="H36" s="648"/>
      <c r="I36" s="648"/>
    </row>
    <row r="37" spans="1:9" x14ac:dyDescent="0.25">
      <c r="B37" s="226"/>
      <c r="C37" s="226"/>
      <c r="D37" s="226"/>
      <c r="E37" s="226"/>
      <c r="F37" s="226"/>
      <c r="G37" s="226"/>
      <c r="H37" s="226"/>
    </row>
    <row r="38" spans="1:9" x14ac:dyDescent="0.25">
      <c r="A38" s="274" t="s">
        <v>233</v>
      </c>
      <c r="B38" s="226"/>
      <c r="C38" s="226"/>
      <c r="D38" s="226"/>
      <c r="E38" s="226"/>
      <c r="F38" s="226"/>
      <c r="G38" s="226"/>
      <c r="H38" s="226"/>
    </row>
    <row r="39" spans="1:9" x14ac:dyDescent="0.25">
      <c r="A39" s="275" t="s">
        <v>304</v>
      </c>
      <c r="B39" s="226"/>
      <c r="C39" s="226"/>
      <c r="D39" s="226"/>
      <c r="E39" s="226"/>
      <c r="F39" s="226"/>
      <c r="G39" s="226"/>
      <c r="H39" s="226"/>
    </row>
    <row r="40" spans="1:9" x14ac:dyDescent="0.25">
      <c r="B40" s="226"/>
      <c r="C40" s="226"/>
      <c r="D40" s="226"/>
      <c r="E40" s="226"/>
      <c r="F40" s="226"/>
      <c r="G40" s="226"/>
      <c r="H40" s="226"/>
    </row>
    <row r="41" spans="1:9" x14ac:dyDescent="0.25">
      <c r="B41" s="226"/>
      <c r="C41" s="226"/>
      <c r="D41" s="226"/>
      <c r="E41" s="226"/>
      <c r="F41" s="226"/>
      <c r="G41" s="226"/>
      <c r="H41" s="226"/>
    </row>
  </sheetData>
  <sheetProtection algorithmName="SHA-512" hashValue="C8zA3r71WRGHiqhdPwGSG5R2LCavxjg1qB+ja2T1q5VStGRm/RuGpf7YLZ4F3STNa6I88GsMO6CwnFqaaxXT3Q==" saltValue="0I8d6jHZghyQnIe16ikgfg==" spinCount="100000" sheet="1" objects="1" scenarios="1"/>
  <mergeCells count="15">
    <mergeCell ref="A34:I34"/>
    <mergeCell ref="A35:I35"/>
    <mergeCell ref="A36:I36"/>
    <mergeCell ref="A1:I1"/>
    <mergeCell ref="A2:I2"/>
    <mergeCell ref="A3:I3"/>
    <mergeCell ref="A5:A6"/>
    <mergeCell ref="B5:B6"/>
    <mergeCell ref="C5:C6"/>
    <mergeCell ref="D5:D6"/>
    <mergeCell ref="E5:E6"/>
    <mergeCell ref="F5:F6"/>
    <mergeCell ref="G5:G6"/>
    <mergeCell ref="H5:H6"/>
    <mergeCell ref="I5:I6"/>
  </mergeCells>
  <pageMargins left="0.44" right="0.4" top="0.68" bottom="0.52" header="0.32" footer="0.33333333333333298"/>
  <pageSetup scale="97" orientation="landscape" horizontalDpi="4294967294" verticalDpi="429496729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sheetPr>
  <dimension ref="A1:J40"/>
  <sheetViews>
    <sheetView zoomScaleNormal="100" workbookViewId="0">
      <selection sqref="A1:E1"/>
    </sheetView>
  </sheetViews>
  <sheetFormatPr defaultColWidth="9" defaultRowHeight="13.2" x14ac:dyDescent="0.25"/>
  <cols>
    <col min="1" max="1" width="9.5546875" style="210" customWidth="1"/>
    <col min="2" max="5" width="18.6640625" style="223" customWidth="1"/>
    <col min="6" max="16384" width="9" style="210"/>
  </cols>
  <sheetData>
    <row r="1" spans="1:10" ht="15.6" x14ac:dyDescent="0.3">
      <c r="A1" s="644" t="s">
        <v>161</v>
      </c>
      <c r="B1" s="644"/>
      <c r="C1" s="644"/>
      <c r="D1" s="644"/>
      <c r="E1" s="644"/>
      <c r="F1" s="205"/>
      <c r="G1" s="205"/>
      <c r="H1" s="205"/>
      <c r="I1" s="205"/>
      <c r="J1" s="205"/>
    </row>
    <row r="2" spans="1:10" ht="15.6" x14ac:dyDescent="0.3">
      <c r="A2" s="661" t="s">
        <v>202</v>
      </c>
      <c r="B2" s="661"/>
      <c r="C2" s="661"/>
      <c r="D2" s="661"/>
      <c r="E2" s="661"/>
    </row>
    <row r="3" spans="1:10" ht="15.6" x14ac:dyDescent="0.3">
      <c r="A3" s="661" t="s">
        <v>203</v>
      </c>
      <c r="B3" s="661"/>
      <c r="C3" s="661"/>
      <c r="D3" s="661"/>
      <c r="E3" s="661"/>
    </row>
    <row r="4" spans="1:10" ht="15.6" x14ac:dyDescent="0.3">
      <c r="A4" s="662" t="s">
        <v>301</v>
      </c>
      <c r="B4" s="662"/>
      <c r="C4" s="662"/>
      <c r="D4" s="662"/>
      <c r="E4" s="662"/>
    </row>
    <row r="5" spans="1:10" ht="21.75" customHeight="1" x14ac:dyDescent="0.25">
      <c r="A5" s="663" t="s">
        <v>302</v>
      </c>
      <c r="B5" s="663"/>
      <c r="C5" s="663"/>
      <c r="D5" s="663"/>
      <c r="E5" s="663"/>
    </row>
    <row r="6" spans="1:10" s="224" customFormat="1" ht="33.450000000000003" customHeight="1" x14ac:dyDescent="0.25">
      <c r="A6" s="276" t="s">
        <v>164</v>
      </c>
      <c r="B6" s="277" t="s">
        <v>204</v>
      </c>
      <c r="C6" s="277" t="s">
        <v>205</v>
      </c>
      <c r="D6" s="277" t="s">
        <v>206</v>
      </c>
      <c r="E6" s="277" t="s">
        <v>207</v>
      </c>
    </row>
    <row r="7" spans="1:10" s="224" customFormat="1" ht="15" customHeight="1" x14ac:dyDescent="0.3">
      <c r="A7" s="148">
        <v>1</v>
      </c>
      <c r="B7" s="278">
        <v>6591</v>
      </c>
      <c r="C7" s="278">
        <v>81283</v>
      </c>
      <c r="D7" s="279">
        <v>87874</v>
      </c>
      <c r="E7" s="154">
        <v>39046.482631180173</v>
      </c>
    </row>
    <row r="8" spans="1:10" s="225" customFormat="1" ht="16.5" customHeight="1" x14ac:dyDescent="0.3">
      <c r="A8" s="147">
        <v>2</v>
      </c>
      <c r="B8" s="280">
        <v>8030</v>
      </c>
      <c r="C8" s="280">
        <v>92233</v>
      </c>
      <c r="D8" s="154">
        <v>100263</v>
      </c>
      <c r="E8" s="154">
        <v>44551.488358900446</v>
      </c>
    </row>
    <row r="9" spans="1:10" ht="16.5" customHeight="1" x14ac:dyDescent="0.3">
      <c r="A9" s="147">
        <v>3</v>
      </c>
      <c r="B9" s="280">
        <v>23031</v>
      </c>
      <c r="C9" s="280">
        <v>158725</v>
      </c>
      <c r="D9" s="154">
        <v>181756</v>
      </c>
      <c r="E9" s="154">
        <v>80762.597550046485</v>
      </c>
    </row>
    <row r="10" spans="1:10" ht="15" customHeight="1" x14ac:dyDescent="0.3">
      <c r="A10" s="147">
        <v>4</v>
      </c>
      <c r="B10" s="280">
        <v>4960</v>
      </c>
      <c r="C10" s="280">
        <v>60593</v>
      </c>
      <c r="D10" s="154">
        <v>65553</v>
      </c>
      <c r="E10" s="154">
        <v>29128.229919222456</v>
      </c>
    </row>
    <row r="11" spans="1:10" ht="15" customHeight="1" x14ac:dyDescent="0.3">
      <c r="A11" s="147">
        <v>5</v>
      </c>
      <c r="B11" s="280">
        <v>3993</v>
      </c>
      <c r="C11" s="280">
        <v>95721</v>
      </c>
      <c r="D11" s="154">
        <v>99714</v>
      </c>
      <c r="E11" s="154">
        <v>44307.542266034325</v>
      </c>
    </row>
    <row r="12" spans="1:10" ht="15" customHeight="1" x14ac:dyDescent="0.3">
      <c r="A12" s="147">
        <v>6</v>
      </c>
      <c r="B12" s="280">
        <v>3069</v>
      </c>
      <c r="C12" s="280">
        <v>126982</v>
      </c>
      <c r="D12" s="154">
        <v>130051</v>
      </c>
      <c r="E12" s="154">
        <v>57787.674541589244</v>
      </c>
    </row>
    <row r="13" spans="1:10" ht="15" customHeight="1" x14ac:dyDescent="0.3">
      <c r="A13" s="147">
        <v>7</v>
      </c>
      <c r="B13" s="280">
        <v>27040</v>
      </c>
      <c r="C13" s="280">
        <v>69213</v>
      </c>
      <c r="D13" s="154">
        <v>96253</v>
      </c>
      <c r="E13" s="154">
        <v>42769.65988459596</v>
      </c>
    </row>
    <row r="14" spans="1:10" ht="15" customHeight="1" x14ac:dyDescent="0.3">
      <c r="A14" s="147" t="s">
        <v>58</v>
      </c>
      <c r="B14" s="280">
        <v>14660</v>
      </c>
      <c r="C14" s="280">
        <v>36252</v>
      </c>
      <c r="D14" s="154">
        <v>50912</v>
      </c>
      <c r="E14" s="154">
        <v>22622.556429872831</v>
      </c>
    </row>
    <row r="15" spans="1:10" ht="15" customHeight="1" x14ac:dyDescent="0.3">
      <c r="A15" s="147" t="s">
        <v>60</v>
      </c>
      <c r="B15" s="280">
        <v>17306</v>
      </c>
      <c r="C15" s="280">
        <v>91103</v>
      </c>
      <c r="D15" s="154">
        <v>108409</v>
      </c>
      <c r="E15" s="154">
        <v>48171.132935380338</v>
      </c>
    </row>
    <row r="16" spans="1:10" ht="15" customHeight="1" x14ac:dyDescent="0.3">
      <c r="A16" s="147" t="s">
        <v>62</v>
      </c>
      <c r="B16" s="280">
        <v>181414</v>
      </c>
      <c r="C16" s="280">
        <v>311482</v>
      </c>
      <c r="D16" s="154">
        <v>492896</v>
      </c>
      <c r="E16" s="154">
        <v>219016.4906909687</v>
      </c>
    </row>
    <row r="17" spans="1:5" ht="15" customHeight="1" x14ac:dyDescent="0.3">
      <c r="A17" s="147" t="s">
        <v>64</v>
      </c>
      <c r="B17" s="280">
        <v>87737.05</v>
      </c>
      <c r="C17" s="280">
        <v>61481</v>
      </c>
      <c r="D17" s="154">
        <v>149218.04999999999</v>
      </c>
      <c r="E17" s="154">
        <v>66304.481389074979</v>
      </c>
    </row>
    <row r="18" spans="1:5" ht="15" customHeight="1" x14ac:dyDescent="0.3">
      <c r="A18" s="147" t="s">
        <v>66</v>
      </c>
      <c r="B18" s="280">
        <v>32021</v>
      </c>
      <c r="C18" s="280">
        <v>36165</v>
      </c>
      <c r="D18" s="154">
        <v>68186</v>
      </c>
      <c r="E18" s="154">
        <v>30298.193603223383</v>
      </c>
    </row>
    <row r="19" spans="1:5" ht="15" customHeight="1" x14ac:dyDescent="0.3">
      <c r="A19" s="147">
        <v>9</v>
      </c>
      <c r="B19" s="280">
        <v>18114</v>
      </c>
      <c r="C19" s="280">
        <v>35706</v>
      </c>
      <c r="D19" s="154">
        <v>53820</v>
      </c>
      <c r="E19" s="154">
        <v>23914.715333433291</v>
      </c>
    </row>
    <row r="20" spans="1:5" ht="15" customHeight="1" x14ac:dyDescent="0.3">
      <c r="A20" s="147">
        <v>10</v>
      </c>
      <c r="B20" s="280">
        <v>15556</v>
      </c>
      <c r="C20" s="280">
        <v>55808</v>
      </c>
      <c r="D20" s="154">
        <v>71364</v>
      </c>
      <c r="E20" s="154">
        <v>31710.32599507866</v>
      </c>
    </row>
    <row r="21" spans="1:5" ht="15" customHeight="1" x14ac:dyDescent="0.3">
      <c r="A21" s="147">
        <v>11</v>
      </c>
      <c r="B21" s="280">
        <v>3420</v>
      </c>
      <c r="C21" s="280">
        <v>33689</v>
      </c>
      <c r="D21" s="154">
        <v>37109</v>
      </c>
      <c r="E21" s="154">
        <v>16489.245100490079</v>
      </c>
    </row>
    <row r="22" spans="1:5" ht="15" customHeight="1" x14ac:dyDescent="0.3">
      <c r="A22" s="147">
        <v>12</v>
      </c>
      <c r="B22" s="280">
        <v>14241</v>
      </c>
      <c r="C22" s="280">
        <v>98229</v>
      </c>
      <c r="D22" s="154">
        <v>112470</v>
      </c>
      <c r="E22" s="154">
        <v>49975.623068584959</v>
      </c>
    </row>
    <row r="23" spans="1:5" ht="15" customHeight="1" x14ac:dyDescent="0.3">
      <c r="A23" s="147">
        <v>13</v>
      </c>
      <c r="B23" s="280">
        <v>3948</v>
      </c>
      <c r="C23" s="280">
        <v>41372</v>
      </c>
      <c r="D23" s="154">
        <v>45320</v>
      </c>
      <c r="E23" s="154">
        <v>20137.772183411311</v>
      </c>
    </row>
    <row r="24" spans="1:5" ht="15" customHeight="1" x14ac:dyDescent="0.3">
      <c r="A24" s="147">
        <v>14</v>
      </c>
      <c r="B24" s="280">
        <v>3557</v>
      </c>
      <c r="C24" s="280">
        <v>79065</v>
      </c>
      <c r="D24" s="154">
        <v>82622</v>
      </c>
      <c r="E24" s="154">
        <v>36712.77611071954</v>
      </c>
    </row>
    <row r="25" spans="1:5" ht="15" customHeight="1" x14ac:dyDescent="0.3">
      <c r="A25" s="147">
        <v>15</v>
      </c>
      <c r="B25" s="280">
        <v>30584</v>
      </c>
      <c r="C25" s="280">
        <v>181396</v>
      </c>
      <c r="D25" s="154">
        <v>211980</v>
      </c>
      <c r="E25" s="154">
        <v>94192.51869901875</v>
      </c>
    </row>
    <row r="26" spans="1:5" ht="15" customHeight="1" x14ac:dyDescent="0.3">
      <c r="A26" s="147">
        <v>16</v>
      </c>
      <c r="B26" s="280">
        <v>3768</v>
      </c>
      <c r="C26" s="280">
        <v>17952</v>
      </c>
      <c r="D26" s="154">
        <v>21720</v>
      </c>
      <c r="E26" s="154">
        <v>9651.2006139385194</v>
      </c>
    </row>
    <row r="27" spans="1:5" ht="15" customHeight="1" x14ac:dyDescent="0.3">
      <c r="A27" s="147" t="s">
        <v>75</v>
      </c>
      <c r="B27" s="280">
        <v>7855</v>
      </c>
      <c r="C27" s="280">
        <v>176691</v>
      </c>
      <c r="D27" s="154">
        <v>184546</v>
      </c>
      <c r="E27" s="154">
        <v>82002.323595759575</v>
      </c>
    </row>
    <row r="28" spans="1:5" ht="15" customHeight="1" x14ac:dyDescent="0.3">
      <c r="A28" s="147">
        <v>19</v>
      </c>
      <c r="B28" s="280">
        <v>5250</v>
      </c>
      <c r="C28" s="280">
        <v>40909</v>
      </c>
      <c r="D28" s="154">
        <v>46159</v>
      </c>
      <c r="E28" s="154">
        <v>20510.578689631129</v>
      </c>
    </row>
    <row r="29" spans="1:5" ht="15" customHeight="1" x14ac:dyDescent="0.3">
      <c r="A29" s="147">
        <v>20</v>
      </c>
      <c r="B29" s="280">
        <v>31455</v>
      </c>
      <c r="C29" s="280">
        <v>105557</v>
      </c>
      <c r="D29" s="154">
        <v>137012</v>
      </c>
      <c r="E29" s="154">
        <v>60880.768808330773</v>
      </c>
    </row>
    <row r="30" spans="1:5" ht="15" customHeight="1" x14ac:dyDescent="0.3">
      <c r="A30" s="147">
        <v>21</v>
      </c>
      <c r="B30" s="280">
        <v>10097</v>
      </c>
      <c r="C30" s="280">
        <v>95888</v>
      </c>
      <c r="D30" s="154">
        <v>105985</v>
      </c>
      <c r="E30" s="154">
        <v>47094.037618244656</v>
      </c>
    </row>
    <row r="31" spans="1:5" ht="15" customHeight="1" x14ac:dyDescent="0.3">
      <c r="A31" s="147">
        <v>22</v>
      </c>
      <c r="B31" s="281">
        <v>7922</v>
      </c>
      <c r="C31" s="281">
        <v>14420</v>
      </c>
      <c r="D31" s="282">
        <v>22342</v>
      </c>
      <c r="E31" s="282">
        <v>9927.5839832695401</v>
      </c>
    </row>
    <row r="32" spans="1:5" ht="15" customHeight="1" x14ac:dyDescent="0.25">
      <c r="A32" s="9" t="s">
        <v>47</v>
      </c>
      <c r="B32" s="283">
        <f>SUM(B7:B31)</f>
        <v>565619.05000000005</v>
      </c>
      <c r="C32" s="283">
        <f>SUM(C7:C31)</f>
        <v>2197915</v>
      </c>
      <c r="D32" s="28">
        <f>SUM(D7:D31)</f>
        <v>2763534.05</v>
      </c>
      <c r="E32" s="28">
        <f>SUM(E7:E31)</f>
        <v>1227966</v>
      </c>
    </row>
    <row r="33" spans="1:7" s="224" customFormat="1" ht="25.5" customHeight="1" x14ac:dyDescent="0.25">
      <c r="A33" s="210"/>
      <c r="B33" s="223"/>
      <c r="C33" s="223"/>
      <c r="D33" s="223"/>
      <c r="E33" s="223"/>
    </row>
    <row r="34" spans="1:7" x14ac:dyDescent="0.25">
      <c r="G34" s="216"/>
    </row>
    <row r="35" spans="1:7" x14ac:dyDescent="0.25">
      <c r="A35" s="127" t="s">
        <v>233</v>
      </c>
    </row>
    <row r="36" spans="1:7" x14ac:dyDescent="0.25">
      <c r="A36" s="284">
        <v>46156</v>
      </c>
      <c r="B36" s="154"/>
      <c r="C36" s="154"/>
      <c r="D36" s="154"/>
      <c r="E36" s="154"/>
      <c r="G36" s="216"/>
    </row>
    <row r="37" spans="1:7" x14ac:dyDescent="0.25">
      <c r="A37" s="472"/>
      <c r="B37" s="154"/>
      <c r="C37" s="154"/>
      <c r="D37" s="154"/>
      <c r="E37" s="154"/>
    </row>
    <row r="38" spans="1:7" x14ac:dyDescent="0.25">
      <c r="A38"/>
      <c r="B38" s="154"/>
      <c r="C38" s="154"/>
      <c r="D38" s="154"/>
      <c r="E38" s="154"/>
    </row>
    <row r="39" spans="1:7" x14ac:dyDescent="0.25">
      <c r="A39"/>
      <c r="B39" s="154"/>
      <c r="C39" s="154"/>
      <c r="D39" s="154"/>
      <c r="E39" s="154"/>
    </row>
    <row r="40" spans="1:7" x14ac:dyDescent="0.25">
      <c r="A40"/>
      <c r="B40" s="154"/>
      <c r="C40" s="154"/>
      <c r="D40" s="154"/>
      <c r="E40" s="154"/>
    </row>
  </sheetData>
  <sheetProtection algorithmName="SHA-512" hashValue="G65vQbFpaZk8TG/KIVaRI7NOWKn2E+UXauyBJKdAAPY5QdpOjoqs1V2IdaUTRi6VJqgo6xoad+fIBWclosVBEQ==" saltValue="P7Si8OkH13zhFOoTwBK/bQ==" spinCount="100000" sheet="1" objects="1" scenarios="1"/>
  <mergeCells count="5">
    <mergeCell ref="A1:E1"/>
    <mergeCell ref="A2:E2"/>
    <mergeCell ref="A3:E3"/>
    <mergeCell ref="A4:E4"/>
    <mergeCell ref="A5:E5"/>
  </mergeCells>
  <pageMargins left="1.01" right="0.75" top="1" bottom="1" header="0.5" footer="0.5"/>
  <pageSetup orientation="portrait" horizontalDpi="4294967294" verticalDpi="4294967294"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F49"/>
  <sheetViews>
    <sheetView zoomScaleNormal="100" workbookViewId="0">
      <selection activeCell="D24" sqref="D24"/>
    </sheetView>
  </sheetViews>
  <sheetFormatPr defaultColWidth="9" defaultRowHeight="13.2" x14ac:dyDescent="0.25"/>
  <cols>
    <col min="1" max="1" width="13" style="210" customWidth="1"/>
    <col min="2" max="2" width="14.33203125" style="210" customWidth="1"/>
    <col min="3" max="3" width="14" style="210" customWidth="1"/>
    <col min="4" max="4" width="16.33203125" style="210" customWidth="1"/>
    <col min="5" max="5" width="20.5546875" style="210" customWidth="1"/>
    <col min="6" max="16384" width="9" style="210"/>
  </cols>
  <sheetData>
    <row r="1" spans="1:6" ht="15.6" x14ac:dyDescent="0.3">
      <c r="A1" s="666" t="s">
        <v>161</v>
      </c>
      <c r="B1" s="666"/>
      <c r="C1" s="666"/>
      <c r="D1" s="666"/>
      <c r="E1" s="666"/>
      <c r="F1" s="205"/>
    </row>
    <row r="2" spans="1:6" ht="15.6" x14ac:dyDescent="0.3">
      <c r="A2" s="666" t="s">
        <v>303</v>
      </c>
      <c r="B2" s="666"/>
      <c r="C2" s="666"/>
      <c r="D2" s="666"/>
      <c r="E2" s="666"/>
      <c r="F2" s="211"/>
    </row>
    <row r="3" spans="1:6" ht="15.6" x14ac:dyDescent="0.3">
      <c r="A3" s="667"/>
      <c r="B3" s="667"/>
      <c r="C3" s="667"/>
      <c r="D3" s="667"/>
      <c r="E3" s="667"/>
      <c r="F3" s="211"/>
    </row>
    <row r="4" spans="1:6" x14ac:dyDescent="0.25">
      <c r="B4" s="212"/>
      <c r="C4" s="213"/>
      <c r="D4" s="214"/>
    </row>
    <row r="5" spans="1:6" x14ac:dyDescent="0.25">
      <c r="C5" s="215"/>
      <c r="D5" s="216"/>
    </row>
    <row r="6" spans="1:6" ht="39.6" x14ac:dyDescent="0.25">
      <c r="A6"/>
      <c r="B6" s="3" t="s">
        <v>164</v>
      </c>
      <c r="C6" s="285" t="s">
        <v>208</v>
      </c>
      <c r="D6" s="142" t="s">
        <v>216</v>
      </c>
    </row>
    <row r="7" spans="1:6" x14ac:dyDescent="0.25">
      <c r="A7"/>
      <c r="B7">
        <v>1</v>
      </c>
      <c r="C7" s="286">
        <v>1.1027919669722199</v>
      </c>
      <c r="D7" s="15">
        <v>1268.2107620180529</v>
      </c>
    </row>
    <row r="8" spans="1:6" x14ac:dyDescent="0.25">
      <c r="A8"/>
      <c r="B8">
        <v>2</v>
      </c>
      <c r="C8" s="286">
        <v>1.0831992162899726</v>
      </c>
      <c r="D8" s="15">
        <v>1245.6790987334687</v>
      </c>
    </row>
    <row r="9" spans="1:6" x14ac:dyDescent="0.25">
      <c r="A9"/>
      <c r="B9">
        <v>3</v>
      </c>
      <c r="C9" s="286">
        <v>3.3615562241970474</v>
      </c>
      <c r="D9" s="15">
        <v>3865.7896578266045</v>
      </c>
    </row>
    <row r="10" spans="1:6" x14ac:dyDescent="0.25">
      <c r="A10"/>
      <c r="B10">
        <v>4</v>
      </c>
      <c r="C10" s="286">
        <v>1.6233993422433701</v>
      </c>
      <c r="D10" s="15">
        <v>1866.9092435798757</v>
      </c>
    </row>
    <row r="11" spans="1:6" x14ac:dyDescent="0.25">
      <c r="A11"/>
      <c r="B11">
        <v>5</v>
      </c>
      <c r="C11" s="286">
        <v>6.4893989223987116</v>
      </c>
      <c r="D11" s="15">
        <v>7462.8087607585185</v>
      </c>
    </row>
    <row r="12" spans="1:6" x14ac:dyDescent="0.25">
      <c r="A12"/>
      <c r="B12">
        <v>6</v>
      </c>
      <c r="C12" s="286">
        <v>5.1430970540899867</v>
      </c>
      <c r="D12" s="15">
        <v>5914.5616122034844</v>
      </c>
    </row>
    <row r="13" spans="1:6" x14ac:dyDescent="0.25">
      <c r="A13"/>
      <c r="B13">
        <v>7</v>
      </c>
      <c r="C13" s="286">
        <v>3.5546847666363441</v>
      </c>
      <c r="D13" s="15">
        <v>4087.8874816317957</v>
      </c>
    </row>
    <row r="14" spans="1:6" x14ac:dyDescent="0.25">
      <c r="A14"/>
      <c r="B14" s="147" t="s">
        <v>58</v>
      </c>
      <c r="C14" s="286"/>
      <c r="D14" s="15"/>
    </row>
    <row r="15" spans="1:6" x14ac:dyDescent="0.25">
      <c r="A15"/>
      <c r="B15" s="147" t="s">
        <v>60</v>
      </c>
      <c r="C15" s="286"/>
      <c r="D15" s="15"/>
    </row>
    <row r="16" spans="1:6" x14ac:dyDescent="0.25">
      <c r="A16"/>
      <c r="B16" s="289" t="s">
        <v>217</v>
      </c>
      <c r="C16" s="286">
        <v>16.743404940172134</v>
      </c>
      <c r="D16" s="15">
        <v>19254.915681197952</v>
      </c>
    </row>
    <row r="17" spans="1:4" x14ac:dyDescent="0.25">
      <c r="A17"/>
      <c r="B17" s="289" t="s">
        <v>64</v>
      </c>
      <c r="C17" s="286"/>
      <c r="D17" s="15"/>
    </row>
    <row r="18" spans="1:4" x14ac:dyDescent="0.25">
      <c r="A18"/>
      <c r="B18" s="289" t="s">
        <v>66</v>
      </c>
      <c r="C18" s="286">
        <v>3.3923448324120073</v>
      </c>
      <c r="D18" s="15">
        <v>3901.1965572738081</v>
      </c>
    </row>
    <row r="19" spans="1:4" x14ac:dyDescent="0.25">
      <c r="A19"/>
      <c r="B19">
        <v>9</v>
      </c>
      <c r="C19" s="286">
        <v>1.7703449723602267</v>
      </c>
      <c r="D19" s="15">
        <v>2035.8967182142608</v>
      </c>
    </row>
    <row r="20" spans="1:4" x14ac:dyDescent="0.25">
      <c r="A20"/>
      <c r="B20">
        <v>10</v>
      </c>
      <c r="C20" s="286">
        <v>4.2628227555804354</v>
      </c>
      <c r="D20" s="15">
        <v>4902.2461689175007</v>
      </c>
    </row>
    <row r="21" spans="1:4" x14ac:dyDescent="0.25">
      <c r="A21"/>
      <c r="B21">
        <v>11</v>
      </c>
      <c r="C21" s="286">
        <v>4.4699461199356234</v>
      </c>
      <c r="D21" s="15">
        <v>5140.4380379259665</v>
      </c>
    </row>
    <row r="22" spans="1:4" x14ac:dyDescent="0.25">
      <c r="A22"/>
      <c r="B22">
        <v>12</v>
      </c>
      <c r="C22" s="286">
        <v>2.6338254845707088</v>
      </c>
      <c r="D22" s="15">
        <v>3028.8993072563148</v>
      </c>
    </row>
    <row r="23" spans="1:4" x14ac:dyDescent="0.25">
      <c r="A23"/>
      <c r="B23">
        <v>13</v>
      </c>
      <c r="C23" s="286">
        <v>1.5520257504723252</v>
      </c>
      <c r="D23" s="15">
        <v>1784.829613043174</v>
      </c>
    </row>
    <row r="24" spans="1:4" x14ac:dyDescent="0.25">
      <c r="A24"/>
      <c r="B24">
        <v>14</v>
      </c>
      <c r="C24" s="286">
        <v>1.3742915121405079</v>
      </c>
      <c r="D24" s="15">
        <v>1580.4352389615842</v>
      </c>
    </row>
    <row r="25" spans="1:4" x14ac:dyDescent="0.25">
      <c r="A25"/>
      <c r="B25">
        <v>15</v>
      </c>
      <c r="C25" s="286">
        <v>14.038205863830383</v>
      </c>
      <c r="D25" s="15">
        <v>16143.93674340494</v>
      </c>
    </row>
    <row r="26" spans="1:4" x14ac:dyDescent="0.25">
      <c r="A26"/>
      <c r="B26">
        <v>16</v>
      </c>
      <c r="C26" s="286">
        <v>2.9711006927436849</v>
      </c>
      <c r="D26" s="15">
        <v>3416.7657966552379</v>
      </c>
    </row>
    <row r="27" spans="1:4" x14ac:dyDescent="0.25">
      <c r="A27"/>
      <c r="B27" s="147" t="s">
        <v>218</v>
      </c>
      <c r="C27" s="286">
        <v>9.4493037576096839</v>
      </c>
      <c r="D27" s="15">
        <v>24387.699321251137</v>
      </c>
    </row>
    <row r="28" spans="1:4" x14ac:dyDescent="0.25">
      <c r="A28"/>
      <c r="B28">
        <v>19</v>
      </c>
      <c r="C28" s="286">
        <v>2.6716115037436152</v>
      </c>
      <c r="D28" s="15">
        <v>3072.3532293051576</v>
      </c>
    </row>
    <row r="29" spans="1:4" x14ac:dyDescent="0.25">
      <c r="A29"/>
      <c r="B29">
        <v>20</v>
      </c>
      <c r="C29" s="286">
        <v>11.757049891540131</v>
      </c>
      <c r="D29" s="15">
        <v>-0.39262472884911404</v>
      </c>
    </row>
    <row r="30" spans="1:4" x14ac:dyDescent="0.25">
      <c r="A30"/>
      <c r="B30">
        <v>21</v>
      </c>
      <c r="C30" s="286"/>
      <c r="D30" s="15"/>
    </row>
    <row r="31" spans="1:4" x14ac:dyDescent="0.25">
      <c r="A31"/>
      <c r="B31" s="91">
        <v>22</v>
      </c>
      <c r="C31" s="492">
        <v>0.5555944300608775</v>
      </c>
      <c r="D31" s="312">
        <v>638.93359457000918</v>
      </c>
    </row>
    <row r="32" spans="1:4" x14ac:dyDescent="0.25">
      <c r="A32"/>
      <c r="B32"/>
      <c r="C32" s="286"/>
      <c r="D32"/>
    </row>
    <row r="33" spans="1:5" x14ac:dyDescent="0.25">
      <c r="A33"/>
      <c r="B33" s="9" t="s">
        <v>47</v>
      </c>
      <c r="C33" s="287">
        <f>SUM(C7:C32)</f>
        <v>100.00000000000001</v>
      </c>
      <c r="D33" s="85">
        <f>SUM(D7:D32)</f>
        <v>114999.99999999999</v>
      </c>
    </row>
    <row r="34" spans="1:5" x14ac:dyDescent="0.25">
      <c r="A34"/>
      <c r="B34" s="9"/>
      <c r="C34"/>
      <c r="D34" s="85"/>
    </row>
    <row r="35" spans="1:5" x14ac:dyDescent="0.25">
      <c r="A35" s="9" t="s">
        <v>233</v>
      </c>
      <c r="B35"/>
      <c r="C35"/>
      <c r="D35"/>
    </row>
    <row r="36" spans="1:5" x14ac:dyDescent="0.25">
      <c r="A36" s="288">
        <v>46156</v>
      </c>
      <c r="B36"/>
      <c r="C36"/>
      <c r="D36"/>
    </row>
    <row r="37" spans="1:5" x14ac:dyDescent="0.25">
      <c r="A37" s="217"/>
      <c r="B37" s="215"/>
      <c r="C37" s="216"/>
    </row>
    <row r="38" spans="1:5" x14ac:dyDescent="0.25">
      <c r="A38" s="218"/>
      <c r="B38" s="219"/>
      <c r="C38" s="216"/>
    </row>
    <row r="40" spans="1:5" ht="13.8" x14ac:dyDescent="0.25">
      <c r="B40" s="665"/>
      <c r="C40" s="665"/>
      <c r="D40" s="665"/>
      <c r="E40" s="665"/>
    </row>
    <row r="41" spans="1:5" ht="13.8" x14ac:dyDescent="0.25">
      <c r="B41" s="665"/>
      <c r="C41" s="665"/>
      <c r="D41" s="665"/>
      <c r="E41" s="665"/>
    </row>
    <row r="42" spans="1:5" ht="13.8" x14ac:dyDescent="0.25">
      <c r="B42" s="665"/>
      <c r="C42" s="665"/>
      <c r="D42" s="665"/>
      <c r="E42" s="665"/>
    </row>
    <row r="43" spans="1:5" ht="13.8" x14ac:dyDescent="0.25">
      <c r="B43" s="665"/>
      <c r="C43" s="665"/>
      <c r="D43" s="665"/>
      <c r="E43" s="665"/>
    </row>
    <row r="44" spans="1:5" ht="13.8" x14ac:dyDescent="0.25">
      <c r="B44" s="220"/>
      <c r="C44" s="221"/>
      <c r="D44" s="221"/>
      <c r="E44" s="221"/>
    </row>
    <row r="45" spans="1:5" ht="13.8" x14ac:dyDescent="0.25">
      <c r="B45" s="664"/>
      <c r="C45" s="664"/>
      <c r="D45" s="664"/>
      <c r="E45" s="664"/>
    </row>
    <row r="46" spans="1:5" ht="13.8" x14ac:dyDescent="0.25">
      <c r="B46" s="222"/>
      <c r="C46" s="221"/>
      <c r="D46" s="221"/>
      <c r="E46" s="221"/>
    </row>
    <row r="47" spans="1:5" ht="13.8" x14ac:dyDescent="0.25">
      <c r="B47" s="664"/>
      <c r="C47" s="664"/>
      <c r="D47" s="664"/>
      <c r="E47" s="664"/>
    </row>
    <row r="48" spans="1:5" ht="13.8" x14ac:dyDescent="0.25">
      <c r="B48" s="664"/>
      <c r="C48" s="664"/>
      <c r="D48" s="664"/>
      <c r="E48" s="664"/>
    </row>
    <row r="49" spans="2:5" ht="13.8" x14ac:dyDescent="0.25">
      <c r="B49" s="664"/>
      <c r="C49" s="664"/>
      <c r="D49" s="664"/>
      <c r="E49" s="664"/>
    </row>
  </sheetData>
  <sheetProtection algorithmName="SHA-512" hashValue="DoR1LQW3L9fyYTZtWX1NGK6nuTGHf9vU8DkSZrO30rmH5T9TLieCWBMUhjJJ7yYXg1JCe44a6xyNDgIqQWeq8Q==" saltValue="7JnhVB5VsR3HtiE4UNJABw==" spinCount="100000" sheet="1" objects="1" scenarios="1"/>
  <mergeCells count="11">
    <mergeCell ref="B49:E49"/>
    <mergeCell ref="B43:E43"/>
    <mergeCell ref="B42:E42"/>
    <mergeCell ref="A1:E1"/>
    <mergeCell ref="A2:E2"/>
    <mergeCell ref="B41:E41"/>
    <mergeCell ref="B40:E40"/>
    <mergeCell ref="B45:E45"/>
    <mergeCell ref="B47:E47"/>
    <mergeCell ref="B48:E48"/>
    <mergeCell ref="A3:E3"/>
  </mergeCells>
  <pageMargins left="0.91" right="0.76" top="0.75" bottom="0.75" header="0.3" footer="0.3"/>
  <pageSetup scale="110" orientation="portrait" horizontalDpi="4294967294" vertic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CDC26EE72F728479819838AE2A89E7E" ma:contentTypeVersion="10" ma:contentTypeDescription="Create a new document." ma:contentTypeScope="" ma:versionID="9f8cd87f2fa09fde790c2205764b3f49">
  <xsd:schema xmlns:xsd="http://www.w3.org/2001/XMLSchema" xmlns:xs="http://www.w3.org/2001/XMLSchema" xmlns:p="http://schemas.microsoft.com/office/2006/metadata/properties" xmlns:ns1="http://schemas.microsoft.com/sharepoint/v3" xmlns:ns2="89461f00-0b74-46d7-ba90-7a84aa4e2ee4" xmlns:ns3="0e571ce1-07d3-4480-bf75-fb9c6ac3b3af" targetNamespace="http://schemas.microsoft.com/office/2006/metadata/properties" ma:root="true" ma:fieldsID="e1436782b1726ff84d53ea2f73898247" ns1:_="" ns2:_="" ns3:_="">
    <xsd:import namespace="http://schemas.microsoft.com/sharepoint/v3"/>
    <xsd:import namespace="89461f00-0b74-46d7-ba90-7a84aa4e2ee4"/>
    <xsd:import namespace="0e571ce1-07d3-4480-bf75-fb9c6ac3b3af"/>
    <xsd:element name="properties">
      <xsd:complexType>
        <xsd:sequence>
          <xsd:element name="documentManagement">
            <xsd:complexType>
              <xsd:all>
                <xsd:element ref="ns2:_dlc_DocId" minOccurs="0"/>
                <xsd:element ref="ns2:_dlc_DocIdUrl" minOccurs="0"/>
                <xsd:element ref="ns2:_dlc_DocIdPersistId" minOccurs="0"/>
                <xsd:element ref="ns3:Category" minOccurs="0"/>
                <xsd:element ref="ns1:PublishingStartDate" minOccurs="0"/>
                <xsd:element ref="ns1:PublishingExpirationDat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2"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3"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461f00-0b74-46d7-ba90-7a84aa4e2ee4"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e571ce1-07d3-4480-bf75-fb9c6ac3b3af" elementFormDefault="qualified">
    <xsd:import namespace="http://schemas.microsoft.com/office/2006/documentManagement/types"/>
    <xsd:import namespace="http://schemas.microsoft.com/office/infopath/2007/PartnerControls"/>
    <xsd:element name="Category" ma:index="7" nillable="true" ma:displayName="Category" ma:internalName="Category"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Category xmlns="0e571ce1-07d3-4480-bf75-fb9c6ac3b3af">Area Plan</Category>
    <_dlc_DocId xmlns="89461f00-0b74-46d7-ba90-7a84aa4e2ee4">NKAHMF2WWKTP-54631402-2251</_dlc_DocId>
    <_dlc_DocIdUrl xmlns="89461f00-0b74-46d7-ba90-7a84aa4e2ee4">
      <Url>https://sharepoint.wwrc.net/VDAproviders/_layouts/15/DocIdRedir.aspx?ID=NKAHMF2WWKTP-54631402-2251</Url>
      <Description>NKAHMF2WWKTP-54631402-2251</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D2C975E-B30D-492E-834D-9E81FE6CC5CB}">
  <ds:schemaRefs>
    <ds:schemaRef ds:uri="http://schemas.microsoft.com/sharepoint/v3/contenttype/forms"/>
  </ds:schemaRefs>
</ds:datastoreItem>
</file>

<file path=customXml/itemProps2.xml><?xml version="1.0" encoding="utf-8"?>
<ds:datastoreItem xmlns:ds="http://schemas.openxmlformats.org/officeDocument/2006/customXml" ds:itemID="{A7B2D561-9A62-408B-A322-CCF421253F2B}"/>
</file>

<file path=customXml/itemProps3.xml><?xml version="1.0" encoding="utf-8"?>
<ds:datastoreItem xmlns:ds="http://schemas.openxmlformats.org/officeDocument/2006/customXml" ds:itemID="{7D581A1A-BA77-4708-95F9-9B0D9F3E684C}">
  <ds:schemaRefs>
    <ds:schemaRef ds:uri="http://schemas.microsoft.com/sharepoint/events"/>
  </ds:schemaRefs>
</ds:datastoreItem>
</file>

<file path=customXml/itemProps4.xml><?xml version="1.0" encoding="utf-8"?>
<ds:datastoreItem xmlns:ds="http://schemas.openxmlformats.org/officeDocument/2006/customXml" ds:itemID="{E2AB437C-4347-4E2C-93E2-4EA773EAC321}">
  <ds:schemaRefs>
    <ds:schemaRef ds:uri="http://purl.org/dc/dcmitype/"/>
    <ds:schemaRef ds:uri="http://schemas.microsoft.com/office/2006/documentManagement/types"/>
    <ds:schemaRef ds:uri="e29f7b87-6d27-4949-b528-f30a3114a4ad"/>
    <ds:schemaRef ds:uri="http://purl.org/dc/elements/1.1/"/>
    <ds:schemaRef ds:uri="http://schemas.microsoft.com/office/2006/metadata/properties"/>
    <ds:schemaRef ds:uri="2bc2e994-2e3b-4582-bff9-dab2b9bee964"/>
    <ds:schemaRef ds:uri="http://purl.org/dc/terms/"/>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Summary</vt:lpstr>
      <vt:lpstr>Requirements</vt:lpstr>
      <vt:lpstr>Title III</vt:lpstr>
      <vt:lpstr>Title III-E</vt:lpstr>
      <vt:lpstr>III-E Grandparents</vt:lpstr>
      <vt:lpstr>Respite</vt:lpstr>
      <vt:lpstr>FEDERAL</vt:lpstr>
      <vt:lpstr>GENERAL 3-4</vt:lpstr>
      <vt:lpstr>GENERAL 1-4</vt:lpstr>
      <vt:lpstr>NSIP</vt:lpstr>
      <vt:lpstr>DMAS OMB</vt:lpstr>
      <vt:lpstr>'DMAS OMB'!Print_Area</vt:lpstr>
      <vt:lpstr>FEDERAL!Print_Area</vt:lpstr>
      <vt:lpstr>'GENERAL 3-4'!Print_Area</vt:lpstr>
      <vt:lpstr>'III-E Grandparents'!Print_Area</vt:lpstr>
      <vt:lpstr>Requirements!Print_Area</vt:lpstr>
      <vt:lpstr>Summary!Print_Area</vt:lpstr>
      <vt:lpstr>'Title III'!Print_Area</vt:lpstr>
      <vt:lpstr>'Title III-E'!Print_Area</vt:lpstr>
      <vt:lpstr>'III-E Grandparents'!Print_Titles</vt:lpstr>
      <vt:lpstr>'Title III'!Print_Titles</vt:lpstr>
      <vt:lpstr>'Title III-E'!Print_Titles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Area Plan Budget FY2027</dc:title>
  <dc:creator>jsnead</dc:creator>
  <cp:lastModifiedBy>Brinkley, Tanya (DARS)</cp:lastModifiedBy>
  <cp:lastPrinted>2022-06-07T18:39:05Z</cp:lastPrinted>
  <dcterms:created xsi:type="dcterms:W3CDTF">2001-02-05T16:49:35Z</dcterms:created>
  <dcterms:modified xsi:type="dcterms:W3CDTF">2026-07-14T17:40:21Z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0x010100FCDC26EE72F728479819838AE2A89E7E</vt:lpwstr>
  </property>
  <property fmtid="{D5CDD505-2E9C-101B-9397-08002B2CF9AE}" pid="3" name="_dlc_DocIdItemGuid">
    <vt:lpwstr>da65bd73-16b8-4739-975c-a882a26a692c</vt:lpwstr>
  </property>
</Properties>
</file>